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cotrino\AppData\Local\Microsoft\Windows\INetCache\Content.Outlook\5Z14KV7E\"/>
    </mc:Choice>
  </mc:AlternateContent>
  <bookViews>
    <workbookView xWindow="-105" yWindow="-105" windowWidth="19425" windowHeight="10425" tabRatio="758"/>
  </bookViews>
  <sheets>
    <sheet name="1. Riesgos Corrupción" sheetId="12" r:id="rId1"/>
    <sheet name="Comp. 3 Rendicion de Cuentas" sheetId="7" r:id="rId2"/>
    <sheet name="Comp. 4 Mecanismos Xa Aten Ciud" sheetId="8" r:id="rId3"/>
    <sheet name=" Comp. 5 TranspyAcceso Informac" sheetId="9" r:id="rId4"/>
    <sheet name="Comp. 6 Iniciativas Adicionales" sheetId="10" r:id="rId5"/>
  </sheets>
  <externalReferences>
    <externalReference r:id="rId6"/>
    <externalReference r:id="rId7"/>
    <externalReference r:id="rId8"/>
  </externalReferences>
  <definedNames>
    <definedName name="_xlnm._FilterDatabase" localSheetId="0" hidden="1">'1. Riesgos Corrupción'!$A$13:$WXK$34</definedName>
    <definedName name="_xlnm._FilterDatabase" localSheetId="2" hidden="1">'Comp. 4 Mecanismos Xa Aten Ciud'!$A$1:$O$10</definedName>
    <definedName name="Antijurídico" localSheetId="3">'[1]Tabla No 9. Ctrl Seguridad Info'!#REF!</definedName>
    <definedName name="Antijurídico" localSheetId="0">'[2]Tabla No 9. Ctrl Seguridad Info'!#REF!</definedName>
    <definedName name="Antijurídico" localSheetId="1">'[1]Tabla No 9. Ctrl Seguridad Info'!#REF!</definedName>
    <definedName name="Antijurídico" localSheetId="2">'[1]Tabla No 9. Ctrl Seguridad Info'!#REF!</definedName>
    <definedName name="Antijurídico" localSheetId="4">'[1]Tabla No 9. Ctrl Seguridad Info'!#REF!</definedName>
    <definedName name="Antijurídico">'[1]Tabla No 9. Ctrl Seguridad Info'!#REF!</definedName>
    <definedName name="_xlnm.Print_Area" localSheetId="0">'1. Riesgos Corrupción'!$A$1:$BD$38</definedName>
    <definedName name="ControlesSeguridadGeneral" localSheetId="3">'[1]Tabla No 9. Ctrl Seguridad Info'!#REF!</definedName>
    <definedName name="ControlesSeguridadGeneral" localSheetId="0">'[2]Tabla No 9. Ctrl Seguridad Info'!#REF!</definedName>
    <definedName name="ControlesSeguridadGeneral" localSheetId="1">'[1]Tabla No 9. Ctrl Seguridad Info'!#REF!</definedName>
    <definedName name="ControlesSeguridadGeneral" localSheetId="2">'[1]Tabla No 9. Ctrl Seguridad Info'!#REF!</definedName>
    <definedName name="ControlesSeguridadGeneral" localSheetId="4">'[1]Tabla No 9. Ctrl Seguridad Info'!#REF!</definedName>
    <definedName name="ControlesSeguridadGeneral">'[1]Tabla No 9. Ctrl Seguridad Info'!#REF!</definedName>
    <definedName name="Corrupción" localSheetId="3">'[1]Tabla No 9. Ctrl Seguridad Info'!#REF!</definedName>
    <definedName name="Corrupción" localSheetId="0">'[2]Tabla No 9. Ctrl Seguridad Info'!#REF!</definedName>
    <definedName name="Corrupción" localSheetId="1">'[1]Tabla No 9. Ctrl Seguridad Info'!#REF!</definedName>
    <definedName name="Corrupción" localSheetId="2">'[1]Tabla No 9. Ctrl Seguridad Info'!#REF!</definedName>
    <definedName name="Corrupción" localSheetId="4">'[1]Tabla No 9. Ctrl Seguridad Info'!#REF!</definedName>
    <definedName name="Corrupción">'[1]Tabla No 9. Ctrl Seguridad Info'!#REF!</definedName>
    <definedName name="Cumplimiento" localSheetId="3">'[1]Tabla No 9. Ctrl Seguridad Info'!#REF!</definedName>
    <definedName name="Cumplimiento" localSheetId="0">'[2]Tabla No 9. Ctrl Seguridad Info'!#REF!</definedName>
    <definedName name="Cumplimiento" localSheetId="1">'[1]Tabla No 9. Ctrl Seguridad Info'!#REF!</definedName>
    <definedName name="Cumplimiento" localSheetId="2">'[1]Tabla No 9. Ctrl Seguridad Info'!#REF!</definedName>
    <definedName name="Cumplimiento" localSheetId="4">'[1]Tabla No 9. Ctrl Seguridad Info'!#REF!</definedName>
    <definedName name="Cumplimiento">'[1]Tabla No 9. Ctrl Seguridad Info'!#REF!</definedName>
    <definedName name="Estrategico" localSheetId="3">'[1]Tabla No 9. Ctrl Seguridad Info'!#REF!</definedName>
    <definedName name="Estrategico" localSheetId="0">'[2]Tabla No 9. Ctrl Seguridad Info'!#REF!</definedName>
    <definedName name="Estrategico" localSheetId="1">'[1]Tabla No 9. Ctrl Seguridad Info'!#REF!</definedName>
    <definedName name="Estrategico" localSheetId="2">'[1]Tabla No 9. Ctrl Seguridad Info'!#REF!</definedName>
    <definedName name="Estrategico" localSheetId="4">'[1]Tabla No 9. Ctrl Seguridad Info'!#REF!</definedName>
    <definedName name="Estrategico">'[1]Tabla No 9. Ctrl Seguridad Info'!#REF!</definedName>
    <definedName name="Financiero" localSheetId="3">'[1]Tabla No 9. Ctrl Seguridad Info'!#REF!</definedName>
    <definedName name="Financiero" localSheetId="0">'[2]Tabla No 9. Ctrl Seguridad Info'!#REF!</definedName>
    <definedName name="Financiero" localSheetId="1">'[1]Tabla No 9. Ctrl Seguridad Info'!#REF!</definedName>
    <definedName name="Financiero" localSheetId="2">'[1]Tabla No 9. Ctrl Seguridad Info'!#REF!</definedName>
    <definedName name="Financiero" localSheetId="4">'[1]Tabla No 9. Ctrl Seguridad Info'!#REF!</definedName>
    <definedName name="Financiero">'[1]Tabla No 9. Ctrl Seguridad Info'!#REF!</definedName>
    <definedName name="Imagen" localSheetId="3">'[1]Tabla No 9. Ctrl Seguridad Info'!#REF!</definedName>
    <definedName name="Imagen" localSheetId="0">'[2]Tabla No 9. Ctrl Seguridad Info'!#REF!</definedName>
    <definedName name="Imagen" localSheetId="1">'[1]Tabla No 9. Ctrl Seguridad Info'!#REF!</definedName>
    <definedName name="Imagen" localSheetId="2">'[1]Tabla No 9. Ctrl Seguridad Info'!#REF!</definedName>
    <definedName name="Imagen" localSheetId="4">'[1]Tabla No 9. Ctrl Seguridad Info'!#REF!</definedName>
    <definedName name="Imagen">'[1]Tabla No 9. Ctrl Seguridad Info'!#REF!</definedName>
    <definedName name="Operativo" localSheetId="3">'[1]Tabla No 9. Ctrl Seguridad Info'!#REF!</definedName>
    <definedName name="Operativo" localSheetId="0">'[2]Tabla No 9. Ctrl Seguridad Info'!#REF!</definedName>
    <definedName name="Operativo" localSheetId="1">'[1]Tabla No 9. Ctrl Seguridad Info'!#REF!</definedName>
    <definedName name="Operativo" localSheetId="2">'[1]Tabla No 9. Ctrl Seguridad Info'!#REF!</definedName>
    <definedName name="Operativo" localSheetId="4">'[1]Tabla No 9. Ctrl Seguridad Info'!#REF!</definedName>
    <definedName name="Operativo">'[1]Tabla No 9. Ctrl Seguridad Info'!#REF!</definedName>
    <definedName name="Tecnología" localSheetId="3">'[1]Tabla No 9. Ctrl Seguridad Info'!#REF!</definedName>
    <definedName name="Tecnología" localSheetId="0">'[2]Tabla No 9. Ctrl Seguridad Info'!#REF!</definedName>
    <definedName name="Tecnología" localSheetId="1">'[1]Tabla No 9. Ctrl Seguridad Info'!#REF!</definedName>
    <definedName name="Tecnología" localSheetId="2">'[1]Tabla No 9. Ctrl Seguridad Info'!#REF!</definedName>
    <definedName name="Tecnología" localSheetId="4">'[1]Tabla No 9. Ctrl Seguridad Info'!#REF!</definedName>
    <definedName name="Tecnología">'[1]Tabla No 9. Ctrl Seguridad Info'!#REF!</definedName>
    <definedName name="_xlnm.Print_Titles" localSheetId="3">' Comp. 5 TranspyAcceso Informac'!$A:$B,' Comp. 5 TranspyAcceso Informac'!$1:$6</definedName>
    <definedName name="_xlnm.Print_Titles" localSheetId="1">'Comp. 3 Rendicion de Cuentas'!$A:$B,'Comp. 3 Rendicion de Cuentas'!$1:$6</definedName>
    <definedName name="_xlnm.Print_Titles" localSheetId="2">'Comp. 4 Mecanismos Xa Aten Ciud'!$A:$B,'Comp. 4 Mecanismos Xa Aten Ciud'!$1:$6</definedName>
    <definedName name="_xlnm.Print_Titles" localSheetId="4">'Comp. 6 Iniciativas Adicionales'!$A:$B,'Comp. 6 Iniciativas Adicionales'!$1:$6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2" l="1"/>
  <c r="AQ34" i="12"/>
  <c r="AO34" i="12"/>
  <c r="AD34" i="12"/>
  <c r="Z34" i="12"/>
  <c r="X34" i="12"/>
  <c r="V34" i="12"/>
  <c r="T34" i="12"/>
  <c r="R34" i="12"/>
  <c r="P34" i="12"/>
  <c r="N34" i="12"/>
  <c r="J34" i="12"/>
  <c r="AD33" i="12"/>
  <c r="Z33" i="12"/>
  <c r="X33" i="12"/>
  <c r="V33" i="12"/>
  <c r="T33" i="12"/>
  <c r="R33" i="12"/>
  <c r="P33" i="12"/>
  <c r="N33" i="12"/>
  <c r="AQ32" i="12"/>
  <c r="AO32" i="12"/>
  <c r="AD32" i="12"/>
  <c r="Z32" i="12"/>
  <c r="X32" i="12"/>
  <c r="V32" i="12"/>
  <c r="T32" i="12"/>
  <c r="R32" i="12"/>
  <c r="P32" i="12"/>
  <c r="N32" i="12"/>
  <c r="J32" i="12"/>
  <c r="AQ31" i="12"/>
  <c r="AO31" i="12"/>
  <c r="AD31" i="12"/>
  <c r="Z31" i="12"/>
  <c r="X31" i="12"/>
  <c r="V31" i="12"/>
  <c r="T31" i="12"/>
  <c r="R31" i="12"/>
  <c r="P31" i="12"/>
  <c r="J31" i="12"/>
  <c r="AQ15" i="12"/>
  <c r="AO15" i="12"/>
  <c r="AD15" i="12"/>
  <c r="Z15" i="12"/>
  <c r="X15" i="12"/>
  <c r="V15" i="12"/>
  <c r="T15" i="12"/>
  <c r="R15" i="12"/>
  <c r="P15" i="12"/>
  <c r="N15" i="12"/>
  <c r="AQ14" i="12"/>
  <c r="AO14" i="12"/>
  <c r="AD14" i="12"/>
  <c r="Z14" i="12"/>
  <c r="X14" i="12"/>
  <c r="V14" i="12"/>
  <c r="T14" i="12"/>
  <c r="R14" i="12"/>
  <c r="P14" i="12"/>
  <c r="N14" i="12"/>
  <c r="J14" i="12"/>
  <c r="X10" i="12"/>
  <c r="X9" i="12"/>
  <c r="P9" i="12"/>
  <c r="AA34" i="12" l="1"/>
  <c r="AB34" i="12" s="1"/>
  <c r="AE34" i="12" s="1"/>
  <c r="AF34" i="12" s="1"/>
  <c r="AG34" i="12" s="1"/>
  <c r="AI34" i="12" s="1"/>
  <c r="AJ34" i="12" s="1"/>
  <c r="AM34" i="12" s="1"/>
  <c r="AN34" i="12" s="1"/>
  <c r="AP34" i="12" s="1"/>
  <c r="AR34" i="12" s="1"/>
  <c r="AA33" i="12"/>
  <c r="AB33" i="12" s="1"/>
  <c r="AE33" i="12" s="1"/>
  <c r="AF33" i="12" s="1"/>
  <c r="AG33" i="12" s="1"/>
  <c r="AA14" i="12"/>
  <c r="AB14" i="12" s="1"/>
  <c r="AE14" i="12" s="1"/>
  <c r="AF14" i="12" s="1"/>
  <c r="AG14" i="12" s="1"/>
  <c r="AI14" i="12" s="1"/>
  <c r="AJ14" i="12" s="1"/>
  <c r="AM14" i="12" s="1"/>
  <c r="AN14" i="12" s="1"/>
  <c r="AP14" i="12" s="1"/>
  <c r="AR14" i="12" s="1"/>
  <c r="AA32" i="12"/>
  <c r="AB32" i="12" s="1"/>
  <c r="AE32" i="12" s="1"/>
  <c r="AF32" i="12" s="1"/>
  <c r="AG32" i="12" s="1"/>
  <c r="AA31" i="12"/>
  <c r="AB31" i="12" s="1"/>
  <c r="AE31" i="12" s="1"/>
  <c r="AA15" i="12"/>
  <c r="AB15" i="12" s="1"/>
  <c r="AE15" i="12" s="1"/>
  <c r="AH34" i="12" l="1"/>
  <c r="AH14" i="12"/>
  <c r="AH33" i="12"/>
  <c r="AI32" i="12"/>
  <c r="AJ32" i="12" s="1"/>
  <c r="AM32" i="12" s="1"/>
  <c r="AN32" i="12" s="1"/>
  <c r="AP32" i="12" s="1"/>
  <c r="AR32" i="12" s="1"/>
  <c r="AH32" i="12"/>
  <c r="AH15" i="12"/>
  <c r="AF15" i="12"/>
  <c r="AG15" i="12" s="1"/>
  <c r="AI15" i="12" s="1"/>
  <c r="AJ15" i="12" s="1"/>
  <c r="AM15" i="12" s="1"/>
  <c r="AN15" i="12" s="1"/>
  <c r="AP15" i="12" s="1"/>
  <c r="AR15" i="12" s="1"/>
  <c r="AH31" i="12"/>
  <c r="AF31" i="12"/>
  <c r="AG31" i="12" s="1"/>
  <c r="AI31" i="12" s="1"/>
  <c r="AJ31" i="12" s="1"/>
  <c r="AM31" i="12" s="1"/>
  <c r="AN31" i="12" s="1"/>
  <c r="AP31" i="12" s="1"/>
  <c r="AR31" i="12" s="1"/>
</calcChain>
</file>

<file path=xl/comments1.xml><?xml version="1.0" encoding="utf-8"?>
<comments xmlns="http://schemas.openxmlformats.org/spreadsheetml/2006/main">
  <authors>
    <author>CLARA EDITH ACOSTA MANRIQUE</author>
    <author>Toshiba Pc</author>
    <author>LUIS HERNANDO VELANDIA GOMEZ</author>
    <author>Johanna Beatriz Serrano Guependo</author>
  </authors>
  <commentList>
    <comment ref="A5" authorId="0" shapeId="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6" authorId="1" shapeId="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6" authorId="2" shapeId="0">
      <text>
        <r>
          <rPr>
            <sz val="9"/>
            <color indexed="81"/>
            <rFont val="Tahoma"/>
            <family val="2"/>
          </rPr>
          <t>Consigne el resultado del monitoreo o revisión al cumplimiento de la acción</t>
        </r>
      </text>
    </comment>
    <comment ref="BA6" authorId="2" shapeId="0">
      <text>
        <r>
          <rPr>
            <sz val="9"/>
            <color indexed="81"/>
            <rFont val="Tahoma"/>
            <family val="2"/>
          </rPr>
          <t>Indique el porcentaje de avance en el  cumplimiento de la acción</t>
        </r>
      </text>
    </comment>
    <comment ref="BB6" authorId="2" shapeId="0">
      <text>
        <r>
          <rPr>
            <sz val="9"/>
            <color indexed="81"/>
            <rFont val="Tahoma"/>
            <family val="2"/>
          </rPr>
          <t>Relacione el seguimiento o la verificación en el cumplimiento de la acción y la efectividad de los controles</t>
        </r>
      </text>
    </comment>
    <comment ref="BC6" authorId="2" shapeId="0">
      <text>
        <r>
          <rPr>
            <sz val="9"/>
            <color indexed="81"/>
            <rFont val="Tahoma"/>
            <family val="2"/>
          </rPr>
          <t xml:space="preserve">Determine el estado del riesgo, de acuerdo con la verificación efectuada
</t>
        </r>
      </text>
    </comment>
    <comment ref="BD6" authorId="2" shapeId="0">
      <text>
        <r>
          <rPr>
            <sz val="9"/>
            <color indexed="81"/>
            <rFont val="Tahoma"/>
            <family val="2"/>
          </rPr>
          <t>Relaciona aclaraciones adicionales sobre el seguimiento, en el evento de ser necesario</t>
        </r>
      </text>
    </comment>
    <comment ref="K7" authorId="1" shapeId="0">
      <text>
        <r>
          <rPr>
            <sz val="9"/>
            <color indexed="81"/>
            <rFont val="Tahoma"/>
            <family val="2"/>
          </rPr>
          <t>Un control puede ser tan eficiente que ayude a mitigar varias causas, en estos casos se repite el control, asociado de manera independiente a la causa específica</t>
        </r>
      </text>
    </comment>
    <comment ref="AQ7" authorId="3" shapeId="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7" authorId="1" shapeId="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8" authorId="3" shapeId="0">
      <text>
        <r>
          <rPr>
            <sz val="9"/>
            <color indexed="81"/>
            <rFont val="Tahoma"/>
            <family val="2"/>
          </rPr>
          <t xml:space="preserve">Para Riesgo de Corrupción el impacto se debe calcular con la tabla No 5. El menor impacto es 3
</t>
        </r>
      </text>
    </comment>
    <comment ref="J8" authorId="2" shapeId="0">
      <text>
        <r>
          <rPr>
            <sz val="9"/>
            <color indexed="81"/>
            <rFont val="Tahoma"/>
            <family val="2"/>
          </rPr>
          <t xml:space="preserve">Cálculo automático
</t>
        </r>
      </text>
    </comment>
    <comment ref="AR8" authorId="2" shapeId="0">
      <text>
        <r>
          <rPr>
            <sz val="9"/>
            <color indexed="81"/>
            <rFont val="Tahoma"/>
            <family val="2"/>
          </rPr>
          <t xml:space="preserve">cálculo automático
</t>
        </r>
      </text>
    </comment>
    <comment ref="AO9" authorId="3" shapeId="0">
      <text>
        <r>
          <rPr>
            <b/>
            <sz val="9"/>
            <color indexed="81"/>
            <rFont val="Tahoma"/>
            <family val="2"/>
          </rPr>
          <t>Para los riesgos de corrupción únicamente hay disminución de probabilidad. Es decir, para el impacto no opera el desplazamiento</t>
        </r>
      </text>
    </comment>
    <comment ref="AA10" authorId="3" shapeId="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0" authorId="3" shapeId="0">
      <text>
        <r>
          <rPr>
            <sz val="9"/>
            <color indexed="81"/>
            <rFont val="Tahoma"/>
            <family val="2"/>
          </rPr>
          <t>Fuerte:100
Moderado:50
Débil:0</t>
        </r>
      </text>
    </comment>
    <comment ref="K12" authorId="1" shapeId="0">
      <text>
        <r>
          <rPr>
            <sz val="9"/>
            <color indexed="81"/>
            <rFont val="Tahoma"/>
            <family val="2"/>
          </rPr>
          <t>Un control puede ser tan eficiente que ayude a mitigar varias causas, en estos casos se repite el control, asociado de manera independiente a la causa específica</t>
        </r>
      </text>
    </comment>
    <comment ref="L12" authorId="1" shapeId="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<sst xmlns="http://schemas.openxmlformats.org/spreadsheetml/2006/main" count="563" uniqueCount="357">
  <si>
    <t>FORMULACIÓN</t>
  </si>
  <si>
    <t>MONITOREO Y REVISION
(Responsable de Proceso)</t>
  </si>
  <si>
    <t>SEGUIMIENTO Y VERIFICACIÓN
(Oficina de Control Interno)</t>
  </si>
  <si>
    <t>(2)
Componente</t>
  </si>
  <si>
    <t>(3)
Subcomponente</t>
  </si>
  <si>
    <t xml:space="preserve"> Actividades
(4)</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</si>
  <si>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</si>
  <si>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</si>
  <si>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</si>
  <si>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</si>
  <si>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</si>
  <si>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</si>
  <si>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</si>
  <si>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</si>
  <si>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</si>
  <si>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</si>
  <si>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</si>
  <si>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Página 2 de 5</t>
  </si>
  <si>
    <t>Página 3 de 5</t>
  </si>
  <si>
    <t>Página 4 de 5</t>
  </si>
  <si>
    <t>Página 5 de 5</t>
  </si>
  <si>
    <t>Código formato: PDE-05-01
Versión: 3.0</t>
  </si>
  <si>
    <t>(12)
Estado de la actividad
(E: Ejecución
C: Cumplida)</t>
  </si>
  <si>
    <t>(4)
Actividades</t>
  </si>
  <si>
    <t>(4.1)
No.</t>
  </si>
  <si>
    <t xml:space="preserve">(4.2)
Descripción 
</t>
  </si>
  <si>
    <t>Componente 3 Rendición de Cuentas</t>
  </si>
  <si>
    <t>Implementar una estrategia anual de rendición de cuentas en cumplimiento de los lineamientos del manual único de rendición de cuentas y de lo establecido en la normatividad vigente.</t>
  </si>
  <si>
    <t>Dirección de Participación Ciudadana y Desarrollo Local,</t>
  </si>
  <si>
    <t xml:space="preserve">Realizar rendiciones de cuenta a ciudadanos de las 20 localidades, sobre la gestión desarrollada por la Contraloría de Bogotá, D.C., y sus resultados. </t>
  </si>
  <si>
    <t xml:space="preserve">Dirección de Participación Ciudadana y Desarrollo Local.
En coordinación con:
Dirección de Apoyo al Despacho
</t>
  </si>
  <si>
    <t xml:space="preserve">Medir el grado de satisfacción del servicio al cliente (Concejo) que brinda la Contraloría de Bogotá, de la vigencia anterior. </t>
  </si>
  <si>
    <t xml:space="preserve">Medir el grado de satisfacción del servicio al cliente (Ciudadanía) que brinda la Contraloría de Bogotá, de la  vigencia anterior. </t>
  </si>
  <si>
    <t>Número de solicitudes de actualización de información atendidas y publicadas con los productos generados por los procesos misionales, como medio para que los ciudadanos conozcan sus productos*100 /  Total de solicitudes de actualización de información generados por los procesos misionales, como medio para que los ciudadanos conozcan sus productos.</t>
  </si>
  <si>
    <t>Número de actualizaciones de información realizadas en el link de transparencia en la página web *100 /  Número de solicitudes de actualización de información emanadas por las diferentes dependencias de la Contraloría de Bogotá D.C.</t>
  </si>
  <si>
    <t>Publicar dos nuevos conjuntos de  Datos Abiertos de la Contraloría de Bogotá en el portal del distrito capital destinado para este fin  (http://datosabiertos.bogota.gov.co/)  y conforme a la normatividad vigente</t>
  </si>
  <si>
    <t xml:space="preserve">Dirección de Tecnologías de la Información y las Comunicaciones </t>
  </si>
  <si>
    <t xml:space="preserve">Oficina Asesora de Comunicaciones
</t>
  </si>
  <si>
    <t>Medir el grado de percepción de los periodistas, de la gestión que adelanta la Contraloría de Bogotá, de la vigencia anterior.</t>
  </si>
  <si>
    <t>(8.1)
Fecha inicial
(de/mm/aaaa)</t>
  </si>
  <si>
    <t>(8.2)
Fecha Final
(de/mm/aaaa)</t>
  </si>
  <si>
    <t>Subcomponente 2
Fortalecimiento de los Canales de Atención</t>
  </si>
  <si>
    <t>Subcomponente 3
Talento Humano</t>
  </si>
  <si>
    <t>Subcomponente 4
 Normativo y Procedimental</t>
  </si>
  <si>
    <t>Subcomponente 5
Relacionamiento con el Ciudadano</t>
  </si>
  <si>
    <t xml:space="preserve">Subcomponente 
4 
Criterio Diferencial de Accesibilidad </t>
  </si>
  <si>
    <t>Subcomponente
5
Monitoreo del Acceso a la Información Pública</t>
  </si>
  <si>
    <t>Subcomponente 1
Información de Calidad y en Lenguaje Comprensible</t>
  </si>
  <si>
    <t>Subcomponente 3
Incentivos para Motivar la Cultura de la Rendición y Petición de Cuentas</t>
  </si>
  <si>
    <t>Subcomponente
1 
Lineamiento de Transparencia Activa</t>
  </si>
  <si>
    <t xml:space="preserve">Subcomponente 
2 
Lineamientos de Transparencia Pasiva </t>
  </si>
  <si>
    <t>Componente 6 
Iniciativas Adicionales</t>
  </si>
  <si>
    <t xml:space="preserve">Componente 5 Mecanismos Para la Transparencia y Acceso a la Información </t>
  </si>
  <si>
    <t>Informe "Medición de percepción de los periodistas" realizado * 100 / Informe "Medición de la percepción de los periodistas" programado.</t>
  </si>
  <si>
    <t>Mantener actualizada la página Web de la Entidad con los productos generados por los procesos misionales, como medio para que los ciudadanos conozcan sus productos:
● Informes de Auditoría
● Pronunciamientos
● Informes Obligatorios
● Informes Estructurales
● Informes Sectoriales
● Beneficios de Control Fiscal.</t>
  </si>
  <si>
    <t xml:space="preserve">Número de Datos Abiertos definidos y publicados en la página web http://datosabiertos.bogota.gov.co.  *100 / Número total de Datos Abiertos definidos  para publicar en  la vigencia de la Contraloría de Bogotá D.C en el portal http://datosbaiertos.bogota.gov.co (2).
</t>
  </si>
  <si>
    <t>Dirección de Tecnologías de la Información y las Comunicaciones con el apoyo de la Oficina Asesora de comunicaciones.</t>
  </si>
  <si>
    <t>3.1.1</t>
  </si>
  <si>
    <t>3.2.1</t>
  </si>
  <si>
    <t>3.3.1</t>
  </si>
  <si>
    <t>3.3.2</t>
  </si>
  <si>
    <t>3.4.1</t>
  </si>
  <si>
    <t>4.2.1</t>
  </si>
  <si>
    <t>4.3.1</t>
  </si>
  <si>
    <t>4.3.2</t>
  </si>
  <si>
    <t>4.4.1</t>
  </si>
  <si>
    <t>4.5.1</t>
  </si>
  <si>
    <t>4.5.2</t>
  </si>
  <si>
    <t>4.5.3</t>
  </si>
  <si>
    <t>5.1.1</t>
  </si>
  <si>
    <t>5.1.2</t>
  </si>
  <si>
    <t>5.1.3</t>
  </si>
  <si>
    <t>5.2.1</t>
  </si>
  <si>
    <t>5.4.1</t>
  </si>
  <si>
    <t>5.5.1</t>
  </si>
  <si>
    <t>6.1.1</t>
  </si>
  <si>
    <t>Mantener en correcto funcionamiento el Sistema de Gestión de procesos SIGESPRO para la atención de las solicitudes de acceso a la información en los términos establecidos en el Decreto 1081 de 2015</t>
  </si>
  <si>
    <t>Total horas disponibles del servicio del aplicativo SIGESPRO - PQRs * 100 / Total de horas de servicio del aplicativo SIGESPRO -PQRs</t>
  </si>
  <si>
    <t xml:space="preserve">Capacitar a los empleados públicos adscritos a la Dirección de Participación Ciudadana y Desarrollo Local, en temas relacionados con "Participación Ciudadana y Comunicación con las Partes Interesadas”, con el fin de favorecer el contacto permanente con la ciudadanía y garantizar la comunicación en doble vía, en búsqueda del mejoramiento de la gestión institucional. </t>
  </si>
  <si>
    <t>Dirección Talento Humano - Subdirección de Capacitación, en coordinación con:
* Dirección de Participación Ciudadana y Desarrollo Local.
* Dirección de Apoyo al Despacho</t>
  </si>
  <si>
    <t xml:space="preserve">Mantener actualizado el Link de "Atención al Ciudadano", con información que oriente al ciudadano sobre la forma de presentar las PQRs. </t>
  </si>
  <si>
    <t>Dirección de Apoyo al Despacho - Centro de Atención al Ciudadano</t>
  </si>
  <si>
    <t>Número de funcionarios capacitados en el trámite de los DPC * 100 / Número total de funcionarios programados a capacitar en el trámite de los DPC.</t>
  </si>
  <si>
    <t>Gestionar la información para el diligenciamiento de la Matriz de Cumplimiento - Índice de Transparencia y Acceso a la Información - ITA, de conformidad con las disposiciones del artículo 23 de la ley 1712 de 2014.</t>
  </si>
  <si>
    <t>Número de categorías información diligenciadas * 100 / Número de categorías de información dispuestas en el aplicativo ITA para ser diligenciadas.</t>
  </si>
  <si>
    <t>Dirección de Apoyo al Despacho</t>
  </si>
  <si>
    <t>Gestionar la información para el diligenciamiento de la Matriz de Cumplimiento - Índice de Transparencia de Bogotá - ITB</t>
  </si>
  <si>
    <t>Número de categorías información diligenciadas * 100 / Número de categorías de información dispuestas en el aplicativo ITB para ser diligenciadas.</t>
  </si>
  <si>
    <t>5.1.4</t>
  </si>
  <si>
    <t>Evaluar el trámite dado a los derechos de petición y solicitudes de información  radicados por los ciudadanos ante la Contraloría de Bogotá D.C.</t>
  </si>
  <si>
    <t>Componente 4 Mecanismo Para Mejorar la Atención al Ciudadano</t>
  </si>
  <si>
    <t>Dirección de Tecnologías de la Información - TICS, en coordinación con:
● Dirección Técnica de Planeación y 
● Responsables de las Dependencias generadoras de información.</t>
  </si>
  <si>
    <t xml:space="preserve">Dirección de Tecnologías de la Información y las Comunicaciones - TIC, en coordinación con:
●Dependencias generadoras de la información. 
</t>
  </si>
  <si>
    <t>Subcomponente 4
Evaluación y Retroalimentación a la Gestión Institucional</t>
  </si>
  <si>
    <r>
      <rPr>
        <sz val="10"/>
        <rFont val="Arial"/>
        <family val="2"/>
      </rPr>
      <t>Dirección de Tecnologías de la Información y las Comunicaciones - TICS  en coordinación  con:</t>
    </r>
    <r>
      <rPr>
        <b/>
        <sz val="10"/>
        <rFont val="Arial"/>
        <family val="2"/>
      </rPr>
      <t xml:space="preserve">
</t>
    </r>
    <r>
      <rPr>
        <sz val="10"/>
        <rFont val="Arial"/>
        <family val="2"/>
      </rPr>
      <t>● Dirección de Apoyo al Despacho
● Dirección de Estudios de Economía y Política Pública
● Dirección de Planeación</t>
    </r>
  </si>
  <si>
    <t>Dirección de Participación Ciudadana y Desarrollo Local, en coordinación con:
● Dirección de Apoyo al Despacho
● Oficina Asesora de Comunicaciones
● Dirección Técnica de Planeación</t>
  </si>
  <si>
    <t xml:space="preserve">FORMULACIÓN, MONITOREO Y SEGUIMIENTO PLAN ANTICORRUPCIÓN Y DE ATENCIÓN AL CIUDADANO - PAAC
Vigencia 2021                         </t>
  </si>
  <si>
    <t xml:space="preserve">FORMULACIÓN, MONITOREO Y SEGUIMIENTO PLAN ANTICORRUPCIÓN Y DE ATENCIÓN AL CIUDADANO - PAAC
Vigencia 2021           </t>
  </si>
  <si>
    <t xml:space="preserve">FORMULACIÓN, MONITOREO Y SEGUIMIENTO PLAN ANTICORRUPCIÓN Y DE ATENCIÓN AL CIUDADANO - PAAC
Vigencia 2021                     </t>
  </si>
  <si>
    <t>Estrategia de rendición de cuentas implementada:
SI = 100%
NO= 0%</t>
  </si>
  <si>
    <r>
      <t xml:space="preserve">Desarrollar 200 acciones de formación en temas relacionados con el control social como insumo para en control fiscal.
</t>
    </r>
    <r>
      <rPr>
        <b/>
        <sz val="10"/>
        <color indexed="10"/>
        <rFont val="Arial"/>
        <family val="2"/>
      </rPr>
      <t/>
    </r>
  </si>
  <si>
    <t>Fortalecer la competencia de servicio al cliente, de los empleados públicos de todos los niveles jerárquicos de la Contraloría de Bogotá D.C., a través de acciones de formación que garanticen a los ciudadanos en general un trato respetuoso, considerado, diligente, equitativo y sin distinción alguna.</t>
  </si>
  <si>
    <t>Mantener actualizada la información del link "Transparencia y acceso a la información" de la página web con las solicitudes de publicaciones emanadas por las diferentes dependencias de la Contraloría de Bogotá D.C., de conformidad con lo establecido en el Anexo 1   de la Resolución 3564 de Diciembre 31 de 2015 o con la normatividad vigente.</t>
  </si>
  <si>
    <t>Nº total de servidores públicos capacitados en temas relacionados con la competencia de servicio al cliente *100 / Número de servidores públicos de la Planta de Personal de la Entidad programados a capacitar (15%).</t>
  </si>
  <si>
    <t>Socializar al interior de la entidad y a la ciudadanía en general mediante medios visuales como banners, ecard, o boletines o cualquier medio de divulgación de la entidad, los factores de accesibilidad web con los que cuenta el portal Web institucional.</t>
  </si>
  <si>
    <t>Nº de acciones de formación ejecutadas * 100/ Total acciones de formación programadas. (200).</t>
  </si>
  <si>
    <t>Nº de Fondos de Desarrollo Local a los que se rindió cuenta *100 / Nº de Fondos de Desarrollo Local (20).</t>
  </si>
  <si>
    <t xml:space="preserve">Subcomponente 2
Diálogo de Doble Vía con la Ciudadanía y sus Organizaciones </t>
  </si>
  <si>
    <t>Informe "Medición de la percepción del cliente (Concejo)" realizado * 100/Informe "Medición de la percepción del cliente (ciudadanía)" programado.</t>
  </si>
  <si>
    <t>Informe "Medición de la percepción del cliente (Ciudadanía)" realizado * 100/Informe "Medición de la percepción del cliente (ciudadanía)" programado</t>
  </si>
  <si>
    <t>Número  de mensajes de los factores de accesibilidad del portal Web institucional socializados*100 / Número de factores de accesibilidad del portal Web programados (6).</t>
  </si>
  <si>
    <t xml:space="preserve">Nº De jornadas de capacitación realizadas a los funcionarios de la Dirección de Participación Ciudadana * 100 / Total de jornadas de capacitación programadas (2):  Una (1) en cada semestre. </t>
  </si>
  <si>
    <t>Capacitar semestralmente a los funcionarios de las dependencias encargados de tramitar los DPC, en temas relacionados con la normatividad, reglamentación, procedimiento y uso del aplicativo de PQRs.</t>
  </si>
  <si>
    <t>Dirección de Participación Ciudadana y Desarrollo Local.
En coordinación con:
Dirección de Apoyo al Despacho.</t>
  </si>
  <si>
    <t>Elaborar, divulgar y ejecutar el Plan de Gestión de la Integridad, con enfoque al fortalecimiento de la confianza entre los servidores que integran la entidad y la ciudadanía.</t>
  </si>
  <si>
    <t>Dirección Talento Humano -Subdirección de Capacitación y Cooperación Técnica</t>
  </si>
  <si>
    <r>
      <t xml:space="preserve">Desarrollar 550 acciones de diálogo con la comunidad en temas relacionados con el control social como insumo para en control fiscal.
</t>
    </r>
    <r>
      <rPr>
        <b/>
        <sz val="10"/>
        <color indexed="10"/>
        <rFont val="Arial"/>
        <family val="2"/>
      </rPr>
      <t/>
    </r>
  </si>
  <si>
    <t>Nº de acciones de diálogo con la comunidad ejecutadas *100/ Total de acciones de diálogo con la comunidad programadas. (550).</t>
  </si>
  <si>
    <t>Número de revisiones realizadas en el Link de Atención al Ciudadano en la Página WEB * 100 / Número total de revisiones programadas al Link de Atención al Ciudadano en la Página WEB (3).</t>
  </si>
  <si>
    <t xml:space="preserve">Número de Informes de Derechos de Petición y de Acceso a la información publicados*100 / Número total de Informes programados a publicar (4). (Un (1) informe correspondiente al periodo octubre a diciembre de 2020 y tres (3) informes trimestrales con corte a marzo, junio y septiembre de 2021).                                                                                                                                     </t>
  </si>
  <si>
    <t>Código documento: PDE- 05
Versión: 3.0</t>
  </si>
  <si>
    <t>Fecha de aprobación o modificación: 25/08/2021</t>
  </si>
  <si>
    <t xml:space="preserve">
1/2=50%
0%</t>
  </si>
  <si>
    <t xml:space="preserve">
100%
100%</t>
  </si>
  <si>
    <r>
      <t xml:space="preserve">
</t>
    </r>
    <r>
      <rPr>
        <b/>
        <sz val="10"/>
        <rFont val="Arial"/>
        <family val="2"/>
      </rPr>
      <t xml:space="preserve">Seguimiento agosto 31/2021:
</t>
    </r>
    <r>
      <rPr>
        <sz val="10"/>
        <rFont val="Arial"/>
        <family val="2"/>
      </rPr>
      <t>Para dar cumplimiento a esta actividad la Subdirección de Capacitación y Cooperación Técnica radicó Necesidad de Contratación  ante la Dirección Administrativa y Financiera con Memorando 3-2021-24825.  
Las dos actividades planificadas en el PIC 2021, para los servidores adscritos a la Dirección de Participación Ciudadana serán impartidas en el último cuatrimestre de la vigencia 2021 y son: 1) Conferencia Compromisos participativo y Democrático en el control Social y 2) Seminario “Mecanismos de Control Social y Participación Ciudadana y Nuevas Perspectivas para el Ejercicio del Control Social”.</t>
    </r>
  </si>
  <si>
    <r>
      <rPr>
        <b/>
        <sz val="10"/>
        <color theme="1"/>
        <rFont val="Arial"/>
        <family val="2"/>
      </rPr>
      <t>Seguimiento agosto 31/2021:</t>
    </r>
    <r>
      <rPr>
        <sz val="10"/>
        <color theme="1"/>
        <rFont val="Arial"/>
        <family val="2"/>
      </rPr>
      <t xml:space="preserve">
Para dar cumplimiento a esta actividad, la Subdirección de Capacitación y Cooperación Técnica, realizó  en el Campus Virtual de la entidad, la capacitación denominada “Los Elementos Básicos de Atención a los Usuarios” .  
Tomando como línea base una planta de 1039 servidores, la población objeto son 156 servidores a capacitar, por lo que  entre el 17 y el 27 de agosto de 2021 se programaron 2 grupos (Grupos 1 y 2), aprobaron 80 servidores del Grupo1 y 19 servidores del grupo 2 para un total  de 99 servidores que equivale al 63% de avance Reporte de calificaciones).  El faltante de población objeto, se convocará en el último cuatrimestre de la vigencia.</t>
    </r>
  </si>
  <si>
    <t>E</t>
  </si>
  <si>
    <r>
      <rPr>
        <b/>
        <sz val="10"/>
        <rFont val="Arial"/>
        <family val="2"/>
      </rPr>
      <t xml:space="preserve">Verificación agosto 31/2021:
</t>
    </r>
    <r>
      <rPr>
        <sz val="10"/>
        <rFont val="Arial"/>
        <family val="2"/>
      </rPr>
      <t xml:space="preserve">De acuerdo a lo evidenciado, no se ha adelantado rendición de cuentas en ninguna de las localidades; por tanto el avance en la actividad corresponde al 0%. </t>
    </r>
  </si>
  <si>
    <t>Angela Paola Tibocha Galvis - John Jairo Cárdenas Giraldo</t>
  </si>
  <si>
    <r>
      <rPr>
        <b/>
        <sz val="10"/>
        <rFont val="Arial"/>
        <family val="2"/>
      </rPr>
      <t>Seguimiento agosto 31/2021:</t>
    </r>
    <r>
      <rPr>
        <sz val="10"/>
        <rFont val="Arial"/>
        <family val="2"/>
      </rPr>
      <t xml:space="preserve"> 
La actividad se cumplió en un ciento por ciento, toda vez, que la encuesta de percepción se realizó entre los meses de febrero y marzo, a otras partes interesadas (26 periodistas), a través de la plataforma Google forms, con el fin de conocer la percepción que tienen con respecto a la gestión de la función pública de control fiscal durante la vigencia 2020.
De los 26 encuestados , El 61.5 % calificó entre buena, muy buena y excelente la gestión de vigilancia fiscal que adelantó la Contraloría de Bogotá en el 2020. Para el 19.2 %, la gestión fue aceptable. Respecto al trabajo de fiscalización, el 69.2 % opina que apoya la lucha contra la corrupción en la ciudad, El 19 % no sabe o no responde y el 11.5 % no lo apoya. 
</t>
    </r>
  </si>
  <si>
    <t>C</t>
  </si>
  <si>
    <r>
      <t xml:space="preserve">Verificación agosto 31/2021:
</t>
    </r>
    <r>
      <rPr>
        <sz val="10"/>
        <rFont val="Arial"/>
        <family val="2"/>
      </rPr>
      <t xml:space="preserve">Se evidenció que durante el II cuatrimestre de 2021, se continuó con la realización de revisiones al  link  “Atención al Ciudadano”, de la página web de la Contraloría de Bogotá D.C., para verificar que éste se mantenga actualizado, dejándose constancia del desarrollo de esta actividad, en actas de reunión llevadas a cabo a través de la Plataforma Virtual Microsoft Team  por la Dirección de Apoyo al Despacho, a saber: Acta No. No.6 del 30/08/2021, Acta No. 5 del 30/07/2021, Acta No. 4 del 29/06/2021 y Acta No.3 del 27/05/2021. 
Según lo consignado en las actas observadas que dan cuenta de las revisiones realizadas al  link  “Atención al Ciudadano”, de la página web de la entidad, la información dispuesta en el mismo ha permitido que se brinde al ciudadano la atención del caso.       </t>
    </r>
  </si>
  <si>
    <r>
      <rPr>
        <b/>
        <sz val="10"/>
        <color theme="1"/>
        <rFont val="Arial"/>
        <family val="2"/>
      </rPr>
      <t>Seguimiento agosto 31/2021:</t>
    </r>
    <r>
      <rPr>
        <sz val="10"/>
        <color theme="1"/>
        <rFont val="Arial"/>
        <family val="2"/>
      </rPr>
      <t xml:space="preserve">
El Centro de Atención al Ciudadano en coordinación con la Subdirección de Capacitación y Cooperación Técnica se realizaron 3 capacitaciones a los funcionarios en el tema de trámite de los DPC los días 12 de mayo, 4 de junio y 22 de julio.
2 capacitaciones previstas / 3 capacitaciones efectuadas
</t>
    </r>
  </si>
  <si>
    <r>
      <rPr>
        <b/>
        <sz val="10"/>
        <rFont val="Arial"/>
        <family val="2"/>
      </rPr>
      <t>Seguimiento agosto 31/2021:</t>
    </r>
    <r>
      <rPr>
        <sz val="10"/>
        <rFont val="Arial"/>
        <family val="2"/>
      </rPr>
      <t xml:space="preserve">
Conforme a la actividad prevista se ha realizado la evaluación del trámite dado a los derechos de petición y solicitudes de información. 
Se han elaborado 3 informes de los “DERECHOS DE PETICIÓN Y DE ACCESO A LA INFORMACIÓN" correspondiente a los periodos de octubre- diciembre del año 2020, enero a marzo 2021 y abril a junio de 2021, los cuales se encuentran publicados en la página web de la Contraloría en la siguiente dirección: 
http://www.contraloriabogota.gov.co/transparencia-acceso/instrumentos-gestion-informacion-publica/informe-pqrs/informe-de-peticiones-quejas-reclamos-denuncias-y-solicitudes-de-informaci%C3%B3n/informe-de-peticiones
3 informe publicado de 4 programados.
</t>
    </r>
  </si>
  <si>
    <r>
      <t xml:space="preserve">Verificación agosto 31/2021:
</t>
    </r>
    <r>
      <rPr>
        <sz val="10"/>
        <rFont val="Arial"/>
        <family val="2"/>
      </rPr>
      <t xml:space="preserve">Se evidenció que mediante Memorando Radicado No. 3-2021-24825 del 11/08/2021, la Subdirección de Capacitación y Cooperación Técnica, remitió a la Dirección Administrativa y Financiera, la necesidad contractual para desarrollar, según se indica, 6 actividades de formación establecidas en el Plan Institucional de Capacitación, las cuales fueron priorizadas por la Alta Dirección para ejecutarlas con recursos del rubro de capacitación. 
Revisada entonces la solicitud de contratación, justificación y especificaciones técnicas, que fue tramitada por la Subdirección de Capacitación y Cooperación Técnica, se encontró que las actividades "Conferencia Compromiso Participativo y Democrático en el control Social" y el "Seminario Mecanismos de Control Social y Participación Ciudadana y Nuevas Perspectivas para el Ejercicio del Control Social”, se encuentran allí contempladas para la asignación de recursos por parte de la entidad con miras a su ejecución. 
No obstante lo mencionado anteriormente, a la fecha de la presente verificación ya debió haberse adelantado una de las 2 actividades de capacitación programadas, toda vez que en el indicador quedó establecido que se haría una actividad por cada semestre.  </t>
    </r>
  </si>
  <si>
    <r>
      <rPr>
        <b/>
        <sz val="10"/>
        <rFont val="Arial"/>
        <family val="2"/>
      </rPr>
      <t xml:space="preserve">Verificación agosto 31/2021:
</t>
    </r>
    <r>
      <rPr>
        <sz val="10"/>
        <rFont val="Arial"/>
        <family val="2"/>
      </rPr>
      <t>A la fecha de la presente evaluación</t>
    </r>
    <r>
      <rPr>
        <b/>
        <sz val="10"/>
        <rFont val="Arial"/>
        <family val="2"/>
      </rPr>
      <t xml:space="preserve"> </t>
    </r>
    <r>
      <rPr>
        <sz val="10"/>
        <rFont val="Arial"/>
        <family val="2"/>
      </rPr>
      <t xml:space="preserve">se esta a la espera que la Alta Dirección defina lo relacionado  frente a la Rendición de Cuentas de la gestión y resultados del período faltante de la vigencia 2020, dado que la última se realizó el 05 de noviembre de 2020; así como la Rendición de Cuentas de la gestión y resultados de lo corrido de la vigencia 2021.
Como parte de las etapas de aprestamiento, diseño y preparación de la Rendición de Cuentas, la entidad ha venido ejecutando Acciones de Diálogo y Acciones de Formación, en las diferentes localidades, las cuales se planifican y controlan por parte de la Dirección de Participación Ciudadana y Desarrollo Local, a través del Sistema de Información para el Control Social (SICOS) .  
</t>
    </r>
  </si>
  <si>
    <r>
      <t xml:space="preserve">Verificación agosto 31/2021:
</t>
    </r>
    <r>
      <rPr>
        <sz val="10"/>
        <rFont val="Arial"/>
        <family val="2"/>
      </rPr>
      <t xml:space="preserve">De acuerdo a lo evidenciado en el archivo SICOS agosto 2021, suministrado por la Dirección de Participación Ciudadana y desarrollo Local mediante correo electrónico del 06/09/2021; a la fecha, se han realizado las siguientes acciones de formación, con la participación de 1.397 asistentes, como se muestra a continuación: 
Conversatorios: 7, con 176 asistentes
Talleres: 43, con 557 asistentes
Foros: 1
Diplomados: 14, con 402 asistentes
Cursos: 8, con 156 asistentes 
Conferencias: 6, con 106 asistentes. 
</t>
    </r>
    <r>
      <rPr>
        <b/>
        <sz val="10"/>
        <rFont val="Arial"/>
        <family val="2"/>
      </rPr>
      <t xml:space="preserve">
</t>
    </r>
  </si>
  <si>
    <r>
      <rPr>
        <b/>
        <sz val="10"/>
        <rFont val="Arial"/>
        <family val="2"/>
      </rPr>
      <t xml:space="preserve">Verificación agosto 31/2021: </t>
    </r>
    <r>
      <rPr>
        <sz val="10"/>
        <rFont val="Arial"/>
        <family val="2"/>
      </rPr>
      <t xml:space="preserve">
Se evidenció que durante el II cuatrimestre de 2021, se realización 
3 jornadas de Reinducción en el Trámite de Derechos de Petición en la Contraloría de Bogotá, los dias12 de mayo, 04 de junio y 22 de julio de 2021, para las cuales fueron convocados 240 funcionarios, registrándose la asistencia de un total de 202 funcionarios.
Si bien la Dirección de Apoyo al Despacho - CAC, realizó 3 capacitaciones sobre el trámite de los DPC en la entidad, el porcentaje de avance no corresponde al 100%, sino al 84% , teniendo en cuenta que el indicador de la actividad fue formulado en términos  del número de funcionarios capacitados en DPC y no en términos del numero de capacitaciones realizadas.</t>
    </r>
  </si>
  <si>
    <r>
      <t xml:space="preserve">Verificación agosto 31/2021:
</t>
    </r>
    <r>
      <rPr>
        <sz val="10"/>
        <rFont val="Arial"/>
        <family val="2"/>
      </rPr>
      <t>Se evidenció la convocatoria a dos grupos programados para la capacitación “Los Elementos Básicos de Atención a los Usuarios” realizada mediante correo electrónico, los días 09 y 18 de agosto respectivamente. Así mismo, se constató que de 174 funcionarios convocados de los diferentes niveles jerárquicos de la entidad (Grupo 1 - 128 y Grupo 2 - 46), un total de 99 funcionarios, aprobaron la capacitación desarrollada en el campus virtual de la entidad entre el 16 y 27 de agosto de 2021. Lo que representa el 63% de avance en la actividad, teniendo en cuenta que el número de funcionarios a capacitar es 156, que corresponde al 15% de los 1039 servidores públicos que conforman la planta de personal de la entidad.</t>
    </r>
  </si>
  <si>
    <r>
      <rPr>
        <b/>
        <sz val="10"/>
        <color theme="1"/>
        <rFont val="Arial"/>
        <family val="2"/>
      </rPr>
      <t xml:space="preserve">Verificación agosto 31/2021:
</t>
    </r>
    <r>
      <rPr>
        <sz val="10"/>
        <color theme="1"/>
        <rFont val="Arial"/>
        <family val="2"/>
      </rPr>
      <t>Se constató el reporte suministrado por la Dirección TIC, relacionado con fallos de la disponibilidad en el servicio SIGESPRO durante la vigencia 2021; de tal forma que para el segundo cuatrimestre de la vigencia, se registraron los siguientes datos:
Mayo: 99,98%, junio: 99,99%, julio: 99,99% y agosto: 99,99%
Presentando un promedio de disponibilidad en el período del 99,98% y un cumplimiento del 100% en relación con la meta programada del 95%.</t>
    </r>
  </si>
  <si>
    <t>2/6=33,33%</t>
  </si>
  <si>
    <t xml:space="preserve">            </t>
  </si>
  <si>
    <t>ANEXO 1. MAPA DE RIESGOS DE CORRUPCIÓN - Vigencia 2021</t>
  </si>
  <si>
    <t>Código formato: PDE-07-01
Versión 5.0</t>
  </si>
  <si>
    <t>Código documento:PDE-07
Versión 2.0</t>
  </si>
  <si>
    <t>Página X de X</t>
  </si>
  <si>
    <t>Entidad: CONTRALORIA DE BOGOTA D.C</t>
  </si>
  <si>
    <t>Contexto de la organización</t>
  </si>
  <si>
    <t>Identificación del riesgo</t>
  </si>
  <si>
    <t xml:space="preserve">Valoración del Riesgo </t>
  </si>
  <si>
    <t>Monitoreo y Revisión
(Responsable del Proceso)</t>
  </si>
  <si>
    <t>Seguimiento y Verificación
(Oficina de Control Interno)</t>
  </si>
  <si>
    <t>Externo</t>
  </si>
  <si>
    <t>Interno</t>
  </si>
  <si>
    <t>Proceso</t>
  </si>
  <si>
    <t>Descripción del Riesgo</t>
  </si>
  <si>
    <t>Tipo de Riesgo</t>
  </si>
  <si>
    <t>Causa</t>
  </si>
  <si>
    <t>Consecuencias</t>
  </si>
  <si>
    <t>Análisis de riesgo</t>
  </si>
  <si>
    <r>
      <t>Evaluación de riesgo</t>
    </r>
    <r>
      <rPr>
        <b/>
        <u/>
        <sz val="10"/>
        <rFont val="Arial"/>
        <family val="2"/>
      </rPr>
      <t xml:space="preserve"> </t>
    </r>
  </si>
  <si>
    <t>Tratamiento de Riesgos</t>
  </si>
  <si>
    <t>Monitoreo Acciones</t>
  </si>
  <si>
    <t>Nivel de avance del Indicador</t>
  </si>
  <si>
    <t>Verificación Acciones adelantadas</t>
  </si>
  <si>
    <t>Estado
A: Abierto
M: Mitigado
MA: Materializado</t>
  </si>
  <si>
    <t>Observaciones</t>
  </si>
  <si>
    <t>Riesgo Inherente</t>
  </si>
  <si>
    <r>
      <t xml:space="preserve">Controles Existentes
</t>
    </r>
    <r>
      <rPr>
        <b/>
        <sz val="8"/>
        <rFont val="Arial"/>
        <family val="2"/>
      </rPr>
      <t xml:space="preserve">Anexo Tabla No. 8 </t>
    </r>
  </si>
  <si>
    <r>
      <t xml:space="preserve">ANALISIS Y EVALUACIÓN DEL DISEÑO DEL CONTROL
</t>
    </r>
    <r>
      <rPr>
        <b/>
        <sz val="8"/>
        <rFont val="Arial"/>
        <family val="2"/>
      </rPr>
      <t>Anexo Tabla No 10</t>
    </r>
  </si>
  <si>
    <t>EJECUCIÓN DEL CONTROL</t>
  </si>
  <si>
    <r>
      <t xml:space="preserve">CALIFICACIÓN DE LA SOLIDEZ DE CADA CONTROL
(Resultado de la calificación del diseño + Resultado de la calificación de la ejecución + solidez individual de cada control)
</t>
    </r>
    <r>
      <rPr>
        <b/>
        <sz val="8"/>
        <rFont val="Arial"/>
        <family val="2"/>
      </rPr>
      <t>Anexo Tabla No 13</t>
    </r>
  </si>
  <si>
    <t>SOLIDEZ DEL CONJUNTO DE CONTROLES
Anexo Tabla No 14</t>
  </si>
  <si>
    <t>CONTROLES AYUDAN A DISMINUIR LA PROBABILIDAD</t>
  </si>
  <si>
    <t>CONTROLES AYUDAN A DISMINUIR IMPACTO</t>
  </si>
  <si>
    <r>
      <t xml:space="preserve">RESULTADOS DE LOS DESPLAZAMIENTOS DE LA PROBABILIDAD Y DEL IMPACTO DE LOS RIESGOS 
</t>
    </r>
    <r>
      <rPr>
        <b/>
        <sz val="8"/>
        <rFont val="Arial"/>
        <family val="2"/>
      </rPr>
      <t>Anexo Tabla No 15</t>
    </r>
  </si>
  <si>
    <t>Probabilidad</t>
  </si>
  <si>
    <t>Impacto</t>
  </si>
  <si>
    <t>Riesgo Residual</t>
  </si>
  <si>
    <t>Medida de Tratamiento del Riesgo</t>
  </si>
  <si>
    <t>Actividades de Control /
Acciones</t>
  </si>
  <si>
    <t>Indicador</t>
  </si>
  <si>
    <t>Área
Responsable</t>
  </si>
  <si>
    <t>Registro</t>
  </si>
  <si>
    <t>Período de ejecución</t>
  </si>
  <si>
    <t>Zona del riesgo</t>
  </si>
  <si>
    <t>B (baja)</t>
  </si>
  <si>
    <t>1. Responsable</t>
  </si>
  <si>
    <t>2. Periodicidad</t>
  </si>
  <si>
    <t>campo oculto</t>
  </si>
  <si>
    <t>3. Propósito</t>
  </si>
  <si>
    <t>4. Cómo se realiza la actividad de control</t>
  </si>
  <si>
    <t>5. Qué pasa con las observaciones y desviaciones</t>
  </si>
  <si>
    <t>6. Evidencia de la ejecución del control</t>
  </si>
  <si>
    <r>
      <t xml:space="preserve">Resultados del diseño del control
</t>
    </r>
    <r>
      <rPr>
        <b/>
        <sz val="8"/>
        <rFont val="Arial"/>
        <family val="2"/>
      </rPr>
      <t>Anexo Tabla No 11</t>
    </r>
  </si>
  <si>
    <t>Resultado de la ejecución del control
Anexo Tabla No 12</t>
  </si>
  <si>
    <t># de columnas en la matriz de riesgo que se desplaza en el eje de la probabilidad</t>
  </si>
  <si>
    <t># de columnas en la matriz de riesgo que se desplaza en el eje de impacto</t>
  </si>
  <si>
    <t>M (Moderada)</t>
  </si>
  <si>
    <t>¿Existe un responsable asignado a la ejecución del control?</t>
  </si>
  <si>
    <t xml:space="preserve"> ¿El responsable tiene la autoridad y adecuada segregación de funciones en la ejecución del control?</t>
  </si>
  <si>
    <t xml:space="preserve"> ¿La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</si>
  <si>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</si>
  <si>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</si>
  <si>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</si>
  <si>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</si>
  <si>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Peso de la Evaluación del Diseño del Control</t>
  </si>
  <si>
    <t>Resultado de la calificación del diseño del control</t>
  </si>
  <si>
    <t>El control se ejecuta de manera consistente por parte del responsable</t>
  </si>
  <si>
    <t>Rango de calificación de la ejecución del control</t>
  </si>
  <si>
    <t>Solidez Individual de cada control</t>
  </si>
  <si>
    <t>Debe establecer acciones para fortalecer el control SI/NO</t>
  </si>
  <si>
    <t>M (moderada)</t>
  </si>
  <si>
    <t>A (alta)</t>
  </si>
  <si>
    <t>Fecha Inicio</t>
  </si>
  <si>
    <t>Fecha Final</t>
  </si>
  <si>
    <t>E (extrema)</t>
  </si>
  <si>
    <t>Tipos de Control</t>
  </si>
  <si>
    <t>Actividades de Control</t>
  </si>
  <si>
    <t>Procesos</t>
  </si>
  <si>
    <t>Normas claras y aplicadas</t>
  </si>
  <si>
    <t>Asignado</t>
  </si>
  <si>
    <t>Adecuado</t>
  </si>
  <si>
    <t>Oportuna</t>
  </si>
  <si>
    <t>Prevenir</t>
  </si>
  <si>
    <t>Confiable</t>
  </si>
  <si>
    <t>Se investigan y resuelven oportunamente</t>
  </si>
  <si>
    <t>Completa</t>
  </si>
  <si>
    <t>Siempre se ejecuta</t>
  </si>
  <si>
    <t>Directamente</t>
  </si>
  <si>
    <t>Reducir</t>
  </si>
  <si>
    <t>Procedimientos formales aplicados</t>
  </si>
  <si>
    <t>Políticos</t>
  </si>
  <si>
    <t>Personal</t>
  </si>
  <si>
    <t>PEEPP - Estudios de Economía y Política Publica</t>
  </si>
  <si>
    <t>Sesgar intencionalmente el análisis de la información en la elaboración de los informes obligatorios, estudios estructurales y pronunciamientos del PEEPP, para favorecer a un tercero.</t>
  </si>
  <si>
    <t>8. Corrupción</t>
  </si>
  <si>
    <t>Interés particular, institucional o político</t>
  </si>
  <si>
    <t>Pérdida de credibilidad y confianza en la Contraloría de Bogotá D.C.
Afectación al control político, a la Administración Distrital y a la ciudadanía.</t>
  </si>
  <si>
    <t>Políticas claras aplicadas</t>
  </si>
  <si>
    <t>Verifica que los informes cumplan con los lineamientos estipulados para los mismos.</t>
  </si>
  <si>
    <t>Realizar en coordinación con la Subdirección de Capacitación, una jornada de capacitación para los funcionarios del PEEPP que incluya temas como: ética e integridad, consulta y contrastación de fuentes de información y redacción objetiva de informes.</t>
  </si>
  <si>
    <t>Capacitación realizada Si=100%
No= 0%</t>
  </si>
  <si>
    <t>Dirección y Subdirecciones del PEEPP</t>
  </si>
  <si>
    <t>Listado de asistencia Capacitación</t>
  </si>
  <si>
    <t>Tecnológicos</t>
  </si>
  <si>
    <t>PVCGF - Vigilancia y Control a la Gestión Fiscal</t>
  </si>
  <si>
    <t>Direcciones
Sectoriales y
Dirección de
Reacción
Inmediata</t>
  </si>
  <si>
    <t>Posibilidad de omitir información que permita configurar presuntos hallazgos y no dar traslado a las autoridades competentes, o impedir el impulso propio en un proceso sancionatorio.</t>
  </si>
  <si>
    <t>Intereses económicos, políticos o personales, falta de ética profesional.</t>
  </si>
  <si>
    <t>1)Pérdida de recursos públicos, por falta de objetividad en la ejecución y seguimiento del proceso auditor.
2)Incurrir en sanciones legales por no aplicación de las normas.
3)Afectación de la Imagen de la Contraloría de Bogotá.</t>
  </si>
  <si>
    <t>En Comité técnico se valida la configuración adecuada de los hallazgos y de los posibles procesos sancionatorios.</t>
  </si>
  <si>
    <t>1)Verificar que todos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</si>
  <si>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 xml:space="preserve">1) Número total de hallazgos que cumplen con los atributos  * 100 / Número total de hallazgos del informe final
2)Se cumple con el diligenciamiento en cada auditoría prevista en el PAD de la "Declaración de independencia y conflicto de intereses" , por parte de los auditores que ejecutan las auditorías + Nivel Directivo + Contratistas:
Si 100%
No 0%
</t>
  </si>
  <si>
    <t>Actas de comité técnico
Anexos de "Declaración de independencia y conflicto de intereses" diligenciados.</t>
  </si>
  <si>
    <t>PRFJC - Responsabilidad Fiscal y Jurisdicción Coactiva</t>
  </si>
  <si>
    <t>Dirección de Responsabilidad Fiscal y Jurisdicción Coactiva</t>
  </si>
  <si>
    <t>Posibilidad de tomar decisiones acomodadas  hacia un beneficio particular.</t>
  </si>
  <si>
    <t>Situaciones subjetivas del funcionario que conllevan a incumplir los marcos constitucionales, legales y éticos</t>
  </si>
  <si>
    <t>1. Afectación de credibilidad y confianza institucional
2. Sanciones disciplinarias               
3. Sanciones penales.</t>
  </si>
  <si>
    <t>Verificación permanente de las decisiones de fondo tomadas en los procesos de responsabilidad fiscal y jurisdicción coactiva</t>
  </si>
  <si>
    <t>Revisar que las decisiones de fondo tomadas en los procesos de responsabilidad fiscal y jurisdicción coactiva estén ajustadas a la Constitución y a la ley.</t>
  </si>
  <si>
    <t xml:space="preserve">Fallos condenatorios penales por corrupción relacionados con procesos de responsabilidad fiscal * 100/Denuncias por corrupción relacionados con procesos de responsabilidad fiscal
</t>
  </si>
  <si>
    <t>Memorandos comunicando los fallos condenatorios por corrupción relacionados</t>
  </si>
  <si>
    <t>PGTI  - Gestión de Tecnologías de la Información</t>
  </si>
  <si>
    <t>Dirección de TIC</t>
  </si>
  <si>
    <t>Posibilidad de extracción o alteración no autorizada con fines de beneficio personal o hacia un particular, de información de las bases de datos de los sistemas de información que custodia la Dirección de TIC.</t>
  </si>
  <si>
    <t>Extralimitación de funciones o privilegios de acceso a la información.</t>
  </si>
  <si>
    <t>Pérdida de  imagen y credibilidad institucional.
Sometimiento a recursos legales por sanciones o demandas legales.
Daño al erario público.</t>
  </si>
  <si>
    <t>Procedimiento de control de acceso a usuarios y aplicación de las políticas de seguridad de la información.</t>
  </si>
  <si>
    <t>No disminuye</t>
  </si>
  <si>
    <t xml:space="preserve">Revisar, controlar la asignación de uso de derechos sobre gestión de usuarios y privilegios de acceso. </t>
  </si>
  <si>
    <r>
      <t xml:space="preserve">No. de informes trimestrales de gestión de seguridad de acceso a usuarios elaborados *100  /  No. de informes  de gestión de seguridad de acceso a usuario programados (4).
</t>
    </r>
    <r>
      <rPr>
        <b/>
        <sz val="10"/>
        <rFont val="Arial"/>
        <family val="2"/>
      </rPr>
      <t xml:space="preserve">
</t>
    </r>
    <r>
      <rPr>
        <sz val="10"/>
        <rFont val="Arial"/>
        <family val="2"/>
      </rPr>
      <t xml:space="preserve">No. de incidentes de seguridad de la información reportados e identificados como extracción o alteración de información de las bases de datos.
0 incidentes – Aceptable.
1 o más incidentes – No .aceptable. </t>
    </r>
  </si>
  <si>
    <t xml:space="preserve">Informes de gestión de administración de usuarios.
Reportes de Seguridad lógica a SI </t>
  </si>
  <si>
    <t>Baja seguridad en los sistemas de acceso a las Bases de datos de los aplicativos.</t>
  </si>
  <si>
    <t>Revisar periódicamente la seguridad lógica de acceso a los sistemas SIVICOF, SIGESPRO y PREFIS.</t>
  </si>
  <si>
    <t>PGAF  - Gestión Administrativa y Financiera</t>
  </si>
  <si>
    <t>Posible Manipulación de documentos precontractuales de cada uno de los proceso de contratación adelantados por la Subdirección de Contratación.</t>
  </si>
  <si>
    <t>1- Intereses particulares.</t>
  </si>
  <si>
    <t>Investigación Disciplinaria o fiscal.
Sanción.</t>
  </si>
  <si>
    <t>Revisión de documentos precontractuales de cada uno de los proceso de contratación adelantados por la Subdirección de Contratación.</t>
  </si>
  <si>
    <t>Revisar los documentos precontractuales de cada uno de los proceso de contratación adelantados por la Subdirección de Contratación.</t>
  </si>
  <si>
    <t>No. de procesos revisados por la Subdirección de Contratación *100 / N° de procesos de contratación radicados ante la Subdirección de Contratación.</t>
  </si>
  <si>
    <t>Subdirección
de contratación</t>
  </si>
  <si>
    <t>Expediente
contractual y
SECOP</t>
  </si>
  <si>
    <t>Fecha de aprobación o modificación: 26/08/2021</t>
  </si>
  <si>
    <t>Fecha de monitoreo y revisión (Responsable de Proceso): 31/08/2021</t>
  </si>
  <si>
    <t>Fecha de Seguimiento (Verificación) Oficina de Control Interno: 02/09/2021 al 13/09/2021</t>
  </si>
  <si>
    <t>Fecha de seguimiento (Verificación) Oficina de Control Interno: 02/09/2021 al 13/09/2021</t>
  </si>
  <si>
    <t>Fecha de Monitoreo y Revisión Responsable de Proceso: 31/08/2021</t>
  </si>
  <si>
    <t>A</t>
  </si>
  <si>
    <r>
      <rPr>
        <b/>
        <sz val="10"/>
        <rFont val="Arial"/>
        <family val="2"/>
      </rPr>
      <t>Seguimiento agosto 31/2021:</t>
    </r>
    <r>
      <rPr>
        <sz val="10"/>
        <rFont val="Arial"/>
        <family val="2"/>
      </rPr>
      <t xml:space="preserve">
La actividad se cumplió en un 100%.  La jornada de capacitación sobre Ética e Integridad, Consulta y Contrastación de Fuentes de Información y Redacción Objetiva de Informes, se realizó de manera coordinada con la  Subdirección de Capacitación y Cooperación Técnica, para todos los funcionarios de la Dirección de Estudios de Economía y Política Pública,  en dos sesiones los días 2 de julio de 2021 y  13 de agosto de 2021, previstos para el último cuatrimestre del 2021.</t>
    </r>
  </si>
  <si>
    <r>
      <rPr>
        <b/>
        <sz val="10"/>
        <rFont val="Arial"/>
        <family val="2"/>
      </rPr>
      <t xml:space="preserve">Seguimiento agosto 31/2021: </t>
    </r>
    <r>
      <rPr>
        <sz val="10"/>
        <rFont val="Arial"/>
        <family val="2"/>
      </rPr>
      <t>Se incorpora para la versión 2.0 del Mapa de Riesgos esta actividad, y para el periodo no hay memorandos a la Dirección de Responsabilidad Fiscal y Jurisdicción Coactiva comunicando los fallos condenatorios por corrupción relacionados</t>
    </r>
  </si>
  <si>
    <r>
      <rPr>
        <b/>
        <sz val="10"/>
        <rFont val="Arial"/>
        <family val="2"/>
      </rPr>
      <t>Verificación agosto 31/2021:</t>
    </r>
    <r>
      <rPr>
        <sz val="10"/>
        <rFont val="Arial"/>
        <family val="2"/>
      </rPr>
      <t xml:space="preserve"> 
El proceso de RFJC, solicitó modificación de la actividad propuesta para este riesgo, la cual fue aprobada mediante memorando 3-2021-25892 de 20/08/2021, como se evidenció en la versión 2.0 del Mapa de Riesgos. 
Según monitoreo por parte de la Dirección de Responsabilidad Fiscal y Jurisdicción Coactiva,   en el segundo cuatrimestre de 2021, no hay memorandos comunicando  a la DRFJC, fallos condenatorios por corrupción.  Teniendo en cuenta la fecha de aprobación de esta actividad y su inclusión al mapa de riesgos (20/08/2021), esta actividad no puede tener inicio  desde el 4/02/2021. 
El monitoreo de la acción para controlar el riesgo debe continuar hasta el 31 de diciembre de 2021, fecha de finalización de este. El riesgo continúa abierto.</t>
    </r>
  </si>
  <si>
    <t>68/68 = 100%</t>
  </si>
  <si>
    <t>207/207=100%</t>
  </si>
  <si>
    <r>
      <rPr>
        <b/>
        <sz val="10"/>
        <rFont val="Arial"/>
        <family val="2"/>
      </rPr>
      <t xml:space="preserve">Verificación agosto 31/2021: </t>
    </r>
    <r>
      <rPr>
        <sz val="10"/>
        <rFont val="Arial"/>
        <family val="2"/>
      </rPr>
      <t xml:space="preserve">
La Subdirección de Contratación envió un archivo  de excel con 371 solicitudes de contratación, de las cuales hasta la fecha han revisado 344 contratos, los demás se encuentran en proceso. En el archivo se encuentra el link, donde se pueden observar las evaluaciones para seleccionar los contratistas. </t>
    </r>
  </si>
  <si>
    <r>
      <rPr>
        <b/>
        <sz val="10"/>
        <rFont val="Arial"/>
        <family val="2"/>
      </rPr>
      <t xml:space="preserve">Seguimiento agosto 31/2021: </t>
    </r>
    <r>
      <rPr>
        <sz val="10"/>
        <rFont val="Arial"/>
        <family val="2"/>
      </rPr>
      <t>En la Subdirección de Contratación  fueron radicadas 371 solicitudes de las cuales se revisaron en su totalidad y fueron suscritos 344 contratos,  as 27 restantes están en  proceso de tramite. 
344*100/371 = 92,72%</t>
    </r>
  </si>
  <si>
    <r>
      <rPr>
        <b/>
        <sz val="10"/>
        <rFont val="Arial"/>
        <family val="2"/>
      </rPr>
      <t>Seguimiento agosto 31/2021:</t>
    </r>
    <r>
      <rPr>
        <sz val="10"/>
        <rFont val="Arial"/>
        <family val="2"/>
      </rPr>
      <t xml:space="preserve"> Se elaboraron los informes correspondientes al segundo trimestre del año sobre la seguridad lógica de los sistemas de información SIGESPRO, SIVICOF y PREFIS, donde se plasma el seguimiento a la administración de privilegios, control de acceso y autorización de usuarios y registros de auditoria. Durante este periodo no se registraron accesos no autorizados, ni se comprometió la seguridad de los aplicativos.
Igualmente, se ha dado cumplimiento al Procedimiento de Control de Acceso a Usuarios, para la administración de cuentas de usuarios asignados a funcionarios, contratistas y terceras partes, para el acceso a la red, correo electrónico y los sistemas de información de manera segura de la Contraloría de Bogotá, D.C. Durante el periodo se atendieron 1,895 registrados en la mesa de servicios y relacionados con la gestión de usuarios (configuración, creación, activación, inactivación, bloqueos, suspensiones, cambios de contraseñas, asignación y modificación de perfiles y asignación/modificación/eliminación de licencias) 
Incidentes de seguridad: No se reportaron incidentes de seguridad relacionados con la extracción o alteración de información de bases de datos.</t>
    </r>
  </si>
  <si>
    <r>
      <rPr>
        <b/>
        <sz val="10"/>
        <rFont val="Arial"/>
        <family val="2"/>
      </rPr>
      <t>DESARROLLO ECONÓMICO
Seguimiento agosto 31/2021:</t>
    </r>
    <r>
      <rPr>
        <sz val="10"/>
        <rFont val="Arial"/>
        <family val="2"/>
      </rPr>
      <t xml:space="preserve">
1. Hallazgos que cumplieron con los atributos:
Nº 11 de desempeño IPES,  5 Administrativos  de los cuales 3 presentaron presunta incidencia disciplinaria
Nº 12  de Desempeño IDT ,  6 Administrativos, los 6 con presunta incidencia disciplinaria
Nº 13  de Regularidad SDDE , 33 Administrativos de los cuales 8 presentaron presunta incidencia disciplinaria
Nº 14 de Desempeño Invest In Bogotá, 18 Administrativos de los cuales 10 presentaron presunta incidencia disciplinaria 
Nº 15 de Desempeño IPES,  3 Administrativos  los 3 con presunta incidencia disciplinaria, 2 Fiscales por $1.651.093.965,00
2. Se diligenciaron la totalidad de las declaraciones de independencia en las auditorías realizadas.</t>
    </r>
  </si>
  <si>
    <r>
      <rPr>
        <b/>
        <sz val="10"/>
        <rFont val="Arial"/>
        <family val="2"/>
      </rPr>
      <t>GESTIÓN JURÍDICA
Seguimiento agosto 31/2021:</t>
    </r>
    <r>
      <rPr>
        <sz val="10"/>
        <rFont val="Arial"/>
        <family val="2"/>
      </rPr>
      <t xml:space="preserve">
GESTIÓN:  1. Hallazgos que cumplen atributos:
Se revisó y verificó en el informe preliminar y en el final de la auditoria de la Visita de control Fiscal  código 502, al igual que la Auditoria de Regularidad código 36, el tema de cumplimiento con los atributos de configuración del hallazgo. 
Que se soporta en las Actas de Comité Técnico donde se revisaron y se dejó constancia que se verifico que cada uno de los presuntos hallazgos plasmados en cada informe cumpliendo con los atributos de configuración del hallazgo como son: criterio, condición, causa y efecto
*Acta No 3 de fecha 11 de Febrero de 2021 
El total de observaciones son: dos (2) Administrativos, uno (1) con presunta incidencia disciplinaria.
*Acta No 6 de fecha 16 de Julio de 2021 
El total de observaciones son: Ocho (8) Administrativos, tres (3) con presunta incidencia disciplinaria y uno (1) con incidencia fiscal por valor de $ 3,896,000
GESTIÓN: Declaración de independencia y conflicto de intereses:
El número de auditores entre Directores, Gerente, auditores y contratistas que han suscrito Declaraciones de independencia son según cada auditoria terminada o en ejecución: Visita de Control Fiscal  Terminada Código 502, es de 8; la Auditoria de Regularidad Terminada Código 36, es de 7 y la Auditoria de Desempeño en ejecución a corte 31 de Agosto de 2021 Código 37, es de 6 a corte de este informe</t>
    </r>
  </si>
  <si>
    <r>
      <rPr>
        <b/>
        <sz val="10"/>
        <rFont val="Arial"/>
        <family val="2"/>
      </rPr>
      <t>GOBIERNO
Seguimiento agosto 31/2021:</t>
    </r>
    <r>
      <rPr>
        <sz val="10"/>
        <rFont val="Arial"/>
        <family val="2"/>
      </rPr>
      <t xml:space="preserve">
Se validaron en comité técnico  68 hallazgos administrativos, de los cuales 6 tienen incidencia disciplinaria, todos cumplieron con los atributos.
Sé cumplió por parte de los Auditores, el Nivel Directivo y los Contratistas con el diligenciamiento de la "Declaración de independencia y conflicto de intereses", en cada auditoría prevista en el PAD. Se firmaron un total de 102, las cuales se encuentran subidas en trazabilidad</t>
    </r>
  </si>
  <si>
    <r>
      <rPr>
        <b/>
        <sz val="10"/>
        <rFont val="Arial"/>
        <family val="2"/>
      </rPr>
      <t>HÁBITAT Y AMBIENTE
Seguimiento agosto 31/2021:</t>
    </r>
    <r>
      <rPr>
        <sz val="10"/>
        <rFont val="Arial"/>
        <family val="2"/>
      </rPr>
      <t xml:space="preserve">
Con corte al 31 de agosto de 2021, se han comunicado y evidenciado ciento uno (101) hallazgos administrativos, cinco (5) con incidencia fiscal y cincuenta (50) con presunta incidencia disciplinaria, todos han sido verificados estrictamente para que cumplan los criterios de condición, causa y efecto.
La Dirección Sector Hábitat y Ambiente cumple en cada auditoría prevista en el PAD con el diligenciamiento de la "Declaración de independencia y conflicto de intereses", a la fecha se tiene un total de 197 Declaraciones.</t>
    </r>
  </si>
  <si>
    <r>
      <rPr>
        <b/>
        <sz val="10"/>
        <rFont val="Arial"/>
        <family val="2"/>
      </rPr>
      <t>HACIENDA
Seguimiento agosto 31/2021:</t>
    </r>
    <r>
      <rPr>
        <sz val="10"/>
        <rFont val="Arial"/>
        <family val="2"/>
      </rPr>
      <t xml:space="preserve">
Como resultado de las siete auditorías realizadas, se configuraron 48 hallazgos, a  los cuales  se verificó el cumplimiento de los atributos establecidos: criterio, condición, causa y efecto.
El total de hallazgos configurados como resultado de las auditorías realizadas durante el cuatrimestre se resume así:
Auditoría 73: 16
Auditoría 74: 4
Auditoría 75: 6
Auditoría 76: 14
Auditoría 77: 3
Auditoría 78: 4
Auditoría 79: 1
                  48
De las siete auditorías culminadas, se diligenciaron 116 declaraciones de independencia correspondiente a nivel directivo, auditores, contratistas y pasantes.</t>
    </r>
  </si>
  <si>
    <r>
      <rPr>
        <b/>
        <sz val="10"/>
        <rFont val="Arial"/>
        <family val="2"/>
      </rPr>
      <t>INTEGRACIÓN SOCIAL
Seguimiento agosto 31/2021:</t>
    </r>
    <r>
      <rPr>
        <sz val="10"/>
        <rFont val="Arial"/>
        <family val="2"/>
      </rPr>
      <t xml:space="preserve">
1) En Comité técnico se aprobaron informes finales: auditoría código 86 (11 hallazgos); auditoría código 87 (97 hallazgos); y auditoría código 88 (6 hallazgos)
Total 114 administrativos
54 disciplinarios
16 fiscales
2)  Se cumplió por parte de los Auditores, el Nivel Directivo y los Contratistas con el diligenciamiento de la "Declaración de independencia y conflicto de intereses", en cada auditoría prevista en el PAD. Se firmaron un total de 94, las cuales se encuentran subidas en el aplicativo trazabilidad. 12 declaraciones auditoría código 86. 28 auditoría código 87. 11  auditoría código 88. 17 auditoría código 89. 13 auditoría código 90. y 13 auditoría código 91</t>
    </r>
  </si>
  <si>
    <r>
      <rPr>
        <b/>
        <sz val="10"/>
        <rFont val="Arial"/>
        <family val="2"/>
      </rPr>
      <t>PARTICIPACIÓN CIUDADANA
Seguimiento agosto 31/2021:</t>
    </r>
    <r>
      <rPr>
        <sz val="10"/>
        <rFont val="Arial"/>
        <family val="2"/>
      </rPr>
      <t xml:space="preserve"> Se revisaron en comité técnico los 20 informes finales de auditoría de regularidad de los 20 Fondos de Desarrollo Local - FDL , verificándose que los hallazgos cumplen con los atributos de configuración del hallazgo como son: criterio, condición, causa y efecto.
1) 245/245=100%
</t>
    </r>
    <r>
      <rPr>
        <b/>
        <sz val="10"/>
        <rFont val="Arial"/>
        <family val="2"/>
      </rPr>
      <t>Seguimiento agosto 31/2021:</t>
    </r>
    <r>
      <rPr>
        <sz val="10"/>
        <rFont val="Arial"/>
        <family val="2"/>
      </rPr>
      <t xml:space="preserve"> Se verificó que en las 20 auditorías de regularidad que se adelantaron a los 20 FDL, se cumple con el diligenciamiento de la "Declaración de independencia y conflicto de intereses" , por parte de los auditores que ejecutan las auditorías + Nivel Directivo + Contratistas.</t>
    </r>
  </si>
  <si>
    <r>
      <rPr>
        <b/>
        <sz val="10"/>
        <rFont val="Arial"/>
        <family val="2"/>
      </rPr>
      <t>SALUD
Seguimiento agosto 31/2021:</t>
    </r>
    <r>
      <rPr>
        <sz val="10"/>
        <rFont val="Arial"/>
        <family val="2"/>
      </rPr>
      <t xml:space="preserve">
Al corte agosto 31 de 2021, se validó en comités técnico  110 hallazgos de auditoría, 64 disciplinarios, 2 penales y 24 hallazgos fiscales, los cuales cumplen con los atributos de criterio, condición, causa y efecto para ser trasladados a la Dirección de Responsabilidad Fiscal y Jurisdicción Coactiva. 
Al corte agosto 31-2021, se diligenciaron 158 declaraciones de independencia de todos los que participaron en las cuatro (4) auditorías finalizadas y las cinco (5) auditorías que están en ejecución.</t>
    </r>
  </si>
  <si>
    <r>
      <t xml:space="preserve">CULTURA
Verificación agosto 31/2021:
</t>
    </r>
    <r>
      <rPr>
        <sz val="10"/>
        <rFont val="Arial"/>
        <family val="2"/>
      </rPr>
      <t>En el segundo cuatrimestre se verificaron 5 auditorías de regularidad  (AR)y 1 de desempeño (D) con 75 declaraciones de independencia (DI), 58 hallazgos Adtivos (A), 6 fiscales (F) por $4.861.887.216 y 34 disciplinarios (D), donde se evidenció la aprobación en los comités técnicos 21, 23 y 28 de 2021 de los atributos (criterio, condición, causa, efecto). y el cumplimiento de las normas de derechos de autor. Las auditorías fueron: 
1) AR -IDRD código 3= 20 D.I (1 asesor con 2 declaraciones y una de ellas con conflicto de interés). En hallazgos 33 A; 2 F por $4.615.841.322, 18 D., 2) AD- IDARTES código 4= 13 D.I (El subdirector tiene 2 declaraciones de independencia); 15 H. Adtivos, 2 F por $84,978,584, 9 D., 3) AR- SDCRD código 9= 15 D.I., 10 H Adtivos, 2 F por $161,067,310, 7 D., 4) AR- FUGA código 8= 15 DI, se encuentra en ejecución, 5) AR- IDARTES código 10= 14 DI, se encuentra en ejecución, 6) AR -CANAL CAPITAL código 7, inició el 31 de agosto de 2021 tiene 2 Declaraciones de independencia, faltan 10, esta en ejecución hasta el 24-12-2021</t>
    </r>
  </si>
  <si>
    <r>
      <rPr>
        <b/>
        <sz val="10"/>
        <rFont val="Arial"/>
        <family val="2"/>
      </rPr>
      <t xml:space="preserve">EQUIDAD Y GÉNERO
Verificación agosto 31/2021:
</t>
    </r>
    <r>
      <rPr>
        <sz val="10"/>
        <rFont val="Arial"/>
        <family val="2"/>
      </rPr>
      <t>En el segundo cuatrimestre se adelantaron 2 auditorías una de regularidad (AR) que, terminó el 20 de agosto y 1 desempeño (D) con inicio del 22 de agosto de 2021. Se  evidenció la aprobación de los hallazgos en comité técnico 11 del 19 de agosto de 2021, de acuerdo con los atributos (criterio, condición, causa, efecto) y el cumplimiento de las normas de derechos de autor. Las auditorías fueron: 
1) AR -SDMujer código 34 con 14 Declaraciones de Independencia, 25 hallazgos administrativos , 2 fiscales por $54.250.806, 4 disciplinarios, 2) AD- SDMujer código 35 con 9 Declaraciones de Independencia y en ejecución hasta el 16-11-2021</t>
    </r>
  </si>
  <si>
    <r>
      <rPr>
        <b/>
        <sz val="10"/>
        <rFont val="Arial"/>
        <family val="2"/>
      </rPr>
      <t xml:space="preserve">MOVILIDAD
Verificación agosto 31/2021:
</t>
    </r>
    <r>
      <rPr>
        <sz val="10"/>
        <rFont val="Arial"/>
        <family val="2"/>
      </rPr>
      <t>En el segundo cuatrimestre se verificaron 6 auditorías de regularidad (AR) , 3 de desempeño (D) y 1 visita fiscal con 139 declaraciones de independencia, 102 hallazgos Adtivos (HA), 6 fiscales (F)  por $7.752.434.718, y 71 disciplinarios (D), donde se evidenció la aprobación en los comités técnicos 28, 29, 30, y 38 de 2021 de los atributos (criterio, condición, causa, efecto) y el cumplimiento de las normas de derechos de autor. Las auditorías fueron:  
1) AR -Transmilenio S.A código 98= 17 DI, 17 H Adtivos, 9 D., 0 F; 0P. 2) AR- IDU código 99= 18 DI, 18 H.A, 10 D, 0 F; 0P. 3) AR- SDM código 97 =19 DI, 22 H A, 13 D. 4) AR -UAERMV código 100= 16 DI, 45 H A, 39 D y 6 Fiscales por $7,752,434,718., 5) AD -SDM código 102= 13 DI, en ejecución y termina el 27-09-2021., 6) AD -Transmilenio S.A código 101= 12 DI, en ejecución y termina 27-09-2021., 7) AD- IDU código 106 =12 DI, en ejecución y termina el 27-09-2021., 8) AR- Metro de Bogotá S.A código 103 = 15 DI, en ejecución y termina 24-12-2021., 9) Visita Fiscal IDU código 509 =7 DI, en ejecución y termina 1-10-2021., 10) AR -Terminal de Transportes  código 104 = 10 DI falta 1 de un PU 219-03 y termina el 24-12-2021</t>
    </r>
  </si>
  <si>
    <r>
      <rPr>
        <b/>
        <sz val="10"/>
        <rFont val="Arial"/>
        <family val="2"/>
      </rPr>
      <t xml:space="preserve">SEGURIDAD Y CONVIVENCIA
Verificación agosto 31/2021:
</t>
    </r>
    <r>
      <rPr>
        <sz val="10"/>
        <rFont val="Arial"/>
        <family val="2"/>
      </rPr>
      <t>En el segundo cuatrimestre se verificaron 2 auditorías de regularidad (AR) y 2 de desempeño (D) con 53 declaraciones de independencia, con 15 hallazgos Adtivos (HA) y 2 con presenta incidencia disciplinaria (D) , donde se evidenció la aprobación de los atributos (criterio, condición, causa, efecto) y el cumplimiento de las normas de derechos de autor según comité técnico 15 y 18, del 18 y 25 de junio de 2021 respectivamente.  Las auditorías fueron:
1) AR -SDSCJ código 180 = 17 DI, con 14 H.A y 2 D, 2) AD -UAECOB código 181= 11 DI, con 1 H A. 3) AD -SDSCJ código 182= 14 DI, en ejecución hasta el 27-09-2021., 4) AR -UAECOB código 183 = 11 DI, en ejecución hasta el 26-10-2021
(Nota auditoría código 179 fue del primer cuatrimestre)</t>
    </r>
  </si>
  <si>
    <t>Gestión de la seguridad
2/4 = 50%
0 incidentes de seguridad = Aceptable</t>
  </si>
  <si>
    <r>
      <rPr>
        <b/>
        <sz val="10"/>
        <rFont val="Arial"/>
        <family val="2"/>
      </rPr>
      <t xml:space="preserve">PARTICIPACIÓN CIUDADANA
Verificación agosto 31/2021:
</t>
    </r>
    <r>
      <rPr>
        <sz val="10"/>
        <rFont val="Arial"/>
        <family val="2"/>
      </rPr>
      <t>Se evidenció la aprobación de 245 hallazgos en comité técnico según acta No. 14 de 28/06/2021, dejando constancia del cumplimiento de los atributos (criterio, condición, causa, efecto) .
Las auditorías fueron: Código 108, H Adtivos 10, (1 incidencia disciplinaria y 2 fiscales), Código 109, 18 H Adtivos 10, (6 incidencia disciplinaria y 1 fiscal), Código 110, 14 H Adtivos 10, (4 incidencia disciplinaria), Código 111, 9 H Adtivos (2 incidencia disciplinaria y 1 fiscal), Código 112, 6 H Adtivos (1 incidencia disciplinaria) Código 113, 7 H Adtivos (1 incidencia disciplinaria), Código 114, 19 H Adtivos (2 incidencia disciplinaria y 3 fiscales), Código 115, 26 H Adtivos (8 incidencia disciplinaria y 5 fiscales), Código 116, 14 H Adtivos (5 incidencia disciplinaria), Código 117  17 H Adtivos (4 incidencia disciplinaria 1 fiscal), Código 118,  14 H Adtivos, Código 119,  10 H Adtivos (1 incidencia disciplinaria y 1 fiscal), Código 120   9 H Adtivos (1 incidencia disciplinaria), Código 121,   H Adtivos (1 incidencia disciplinaria y 1 fiscal), Código 122, 6 H Adtivos (3 incidencia disciplinaria y 1 fiscal), 123, 3 H Adtivos (1 incidencia disciplinaria y 1 fiscal), Código 124, 28 H Adtivos (1 incidencia disciplinaria y 1 fiscal), Nariño Código  125, 13 H Adtivos (5 incidencia disciplinaria y 2 fiscales), Código 126 11 H Adtivos 3 incidencia disciplinaria y 1 fiscal), Código 127  6 H. Adtivos.                                                                             
En el segundo cuatrimestre se verificaron las 20 auditorías de desempeño iniciadas el 30 de junio, en razón que las “declaraciones de independencia y conflicto de intereses”, se suscriben al iniciar la auditoria, así: FDL Suba, código 137=11 D.I., FDL Bosa, código 138 = 12 D.I., FDL Usme, código 139 = 9 D.I., FDL Rafael Uribe, código 140 =10 D.I., FDL San Cristóbal, código 141 =10 D.I., FDL Engativá, código 142 =10 D.I., FDL Usaquén, código 143 =10 D.I., FDL Tunjuelito, código 144 =11 D.I., FDL Fontibón, código 145 =12 D.I., FDL Mártires, código 146 =10 D.I., FDL Sumapaz, código 128 = 9 D.I., FDL Puente Aranda, código 503 = 11 D.I., FDL Santafé, código129 = 13 D.I., FDL Chapinero, código130 = 11 D.I., FDL Teusaquillo, código131 = 10 D.I., FDL Barrios Unidos, código132 = 10 D.I.,  FDL Antonio Nariño, código133 = 11 D.I., FDL Candelaria, código134 = 11 D.I., FDL Ciudad Bolívar, código135 = 10 D.I, ., FDL Kennedy, código136 = 8 D.I. Para un total de 209 declaraciones suscritas tanto por los integrantes del grupo auditor ((planta, provisional y contratistas), como los directivos de la dependencia.</t>
    </r>
  </si>
  <si>
    <r>
      <rPr>
        <b/>
        <sz val="10"/>
        <rFont val="Arial"/>
        <family val="2"/>
      </rPr>
      <t xml:space="preserve">SALUD
Verificación agosto 31/2021:
</t>
    </r>
    <r>
      <rPr>
        <sz val="10"/>
        <rFont val="Arial"/>
        <family val="2"/>
      </rPr>
      <t>La sectorial Dirección Salud, en el  segundo cuatrimestre  terminó 4 auditorías de regularidad, como resultado de estas se aprobaron 110 hallazgos administrativos (H.Adtivos), en las siguientes auditorias: código 167, aprobaron  17 H  H Adtivos (10 incidencia disciplinaria y  5 fiscales), código 168, aprobaron 40 H  H Adtivos (22 incidencia disciplinaria y 6 fiscales),  código 169, aprobaron 30 H  H Adtivos (17 incidencia disciplinaria y 7 fiscales), código 170, aprobaron 23 H  H Adtivos (15 incidencia disciplinaria y seis fiscales), donde se evidenció la aprobación en los comités técnicos 17 de 20/05/ 2021, 22,23,24 de 22/06/2021 de los atributos (criterio, condición, causa, efecto).
En el segundo cuatrimestre se verificaron las 4 auditorías iniciadas el 30 de junio, en razón que las “declaraciones de independencia y conflicto de intereses”, se suscriben al empezar la auditoría, así: código 171- 15, código 172,-11, código 173-14, código 174-17,175- 5, para un total de 158 suscritas por el equipo auditor asignado a cada auditoría y los directivos de la dependencia.</t>
    </r>
  </si>
  <si>
    <r>
      <rPr>
        <b/>
        <sz val="10"/>
        <rFont val="Arial"/>
        <family val="2"/>
      </rPr>
      <t xml:space="preserve">REACCIÓN INMEDIATA
Verificación agosto 31/2021:
</t>
    </r>
    <r>
      <rPr>
        <sz val="10"/>
        <rFont val="Arial"/>
        <family val="2"/>
      </rPr>
      <t>Por competencia no se adelanta auditorias de regularidad ni de desempeño, y en el cuatrimestre de acuerdo con el monitoreo no adelantaron Visitas de Control Fiscal</t>
    </r>
  </si>
  <si>
    <r>
      <rPr>
        <b/>
        <sz val="10"/>
        <rFont val="Arial"/>
        <family val="2"/>
      </rPr>
      <t xml:space="preserve">HACIENDA
Verificación agosto 31/2021:
</t>
    </r>
    <r>
      <rPr>
        <sz val="10"/>
        <rFont val="Arial"/>
        <family val="2"/>
      </rPr>
      <t>La presente verificación realizada al mapa de riesgos, Dirección Sector Hacienda, durante el segundo cuatrimestre 2021, determinó que la totalidad de las observaciones validadas en las actas de comité técnico, cumplen con los atributos establecidos en la caracterización del producto y con los que tiene que cumplir cada uno de los hallazgos, criterio, condición, causa y efecto; así como con el objetivo de los memorandos de asignación y el Plan de Trabajo. En este sentido, en las actas de comité técnico de Informe final N°29 del 20 de mayo; N°30 del 21 de mayo; N°36 del 26 de Julio; N°40 del 23 de agosto Y N°41 del 23 de agosto de 2021, correspondientes a las auditorias códigos 73, 74, 75, 76, 77, 78 y 79 PAD 2021, se revisaron y se certifica que los 51 hallazgos administrativos; los 12 con presunta incidencia Disciplinaria y los 4 con incidencia fiscal se ajustan a cabalidad con los atributos requeridos de condición, criterio, causa y efecto. 2.Se estableció que el grupo de Directivos, Gerentes, Auditores y Pasantes de las auditorias códigos 73; 74; 75; 76; 77, 78 y 79 PAD 2021, ejecutadas durante el cuatrimestre mayo-agosto 2021, notificados según consta en los memorandos de asignación #3-2020-37800 del 31 de dic.2020; #3-2021-07333 del 26 de febrero; #3-2021-14301 del 29 de abril; #3-2021-14310 del 29 de abril; #3-2021-14417 del 29 de abril; #3-2021-17282 del 27 de mayo; #3-2021-17278 del 27 de mayo y #3-2021-17334 del 27 de mayo de 2021 y los diez (10) alcances, que se produjeron a los mismos, durante el cuatrimestre en verificación, diligenciaron y firmaron correcta y oportunamente los anexos de declaraciones de independencia y conflicto de intereses para con cada uno de los sujeto de control a auditar.  Se firmaron un total de 113 anexos, (No 116), los cuales se encuentran subidos en trazabilidad</t>
    </r>
  </si>
  <si>
    <r>
      <rPr>
        <b/>
        <sz val="10"/>
        <rFont val="Arial"/>
        <family val="2"/>
      </rPr>
      <t>Seguimiento agosto 31/2021:</t>
    </r>
    <r>
      <rPr>
        <sz val="10"/>
        <rFont val="Arial"/>
        <family val="2"/>
      </rPr>
      <t xml:space="preserve"> En el documento </t>
    </r>
    <r>
      <rPr>
        <i/>
        <sz val="10"/>
        <rFont val="Arial"/>
        <family val="2"/>
      </rPr>
      <t>"ESTRATEGIA RENDICIÓN DE CUENTAS PARA LA CONTRALORÍA DE BOGOTÁ D.C."</t>
    </r>
    <r>
      <rPr>
        <sz val="10"/>
        <rFont val="Arial"/>
        <family val="2"/>
      </rPr>
      <t xml:space="preserve"> actualizado en su versión 2.0 el 25/11/2020, ubicado en el link: (http://www.contraloriabogota.gov.co/sites/default/files/Contenido/Rendicion%20de%20cuentas/2020/PPCCPI-08%20ESTRATEGIA%20RENDICI%C3%93N%20CUENTAS%20v%202.0.pdf#page=36&amp;zoom=100,109,370), define como estrategias a implementar en el marco de la emergencia sanitaria, el mecanismo principal "Panel Ciudadano" y el mecanismo complementario "world coffe", estos contemplados en el  Manual Único de Rendición de Cuentas del DAFP, que ofrece mecanismos de participación ciudadana o espacios de diálogo dentro de su caja de herramientas, como escenarios de encuentro entre los representantes de las entidades públicas que rinden cuentas y los interesados, con el fin de conversar y escuchar a sus interlocutores y crear condiciones para que estos puedan preguntar,  escuchar y hablar sobre la información institucional.
La actual estrategia de rendición de cuentas se encuentra en elaboración y se tienen propuestos  los siguientes escenarios:
Escenario 1: Rendición de Cuentas de la gestión y resultados de la vigencia 2020. Está pendiente la definición de fecha de realización, de acuerdo con lineamientos de la Alta Dirección, ya que la que se hizo el pasado 5 de noviembre de 2020, no cubrió la vigencia completa. El avance en la implementación de la estrategia de rendición de cuenta es del 60%; teniendo en cuenta que están surtidas las etapas aprestamiento y preparación y están pendiente las de Ejecución (el evento de rendición como tal) y Seguimiento y Evaluación (análisis del comportamiento de resultados del evento rendición de cuentas y de las actividades dentro de las 4 etapas del manual único de rendición de cuentas - MURC, del Departamento Administrativo de la Función Pública - DAFP.
Escenario 2: Rendición de Cuentas de la gestión y resultados en lo transcurrido de la vigencia 2021.
Se contempla la posibilidad de realizar rendiciones de cuenta en las Localidades.</t>
    </r>
  </si>
  <si>
    <r>
      <rPr>
        <b/>
        <sz val="10"/>
        <rFont val="Arial"/>
        <family val="2"/>
      </rPr>
      <t>Seguimiento agosto 31/2021:</t>
    </r>
    <r>
      <rPr>
        <sz val="10"/>
        <rFont val="Arial"/>
        <family val="2"/>
      </rPr>
      <t xml:space="preserve"> A la fecha de 200 acciones de formación programadas, se han desarrollado 79 para una ejecución del 40% así: Talleres 43, Diplomados 14, Cursos 8, Conversatorios 7, Conferencias 6 y Foros 1, con la participación de 1.397 personas. Para el último cuatrimestre se tiene proyectado desarrollar el grueso de las actividades de formación, toda vez que se tienen programados diplomados en todas las localidades en el marco del proyecto "Ciudadanos Auditores", así como varios cursos de diferentes temáticas relacionadas con el control social, con lo cual se cumplirá con meta programada.
El 09/08/2021 con memorando N° 3-2021-24690, se remite a la Dirección de Planeación la Solicitud modificación al Plan de Acción Institucional V 3.0 y al Plan Anticorrupción y de Atención al Ciudadano - PAAC V 2.0; 2021.</t>
    </r>
  </si>
  <si>
    <r>
      <rPr>
        <b/>
        <sz val="10"/>
        <rFont val="Arial"/>
        <family val="2"/>
      </rPr>
      <t>Seguimiento agosto 31/2021:</t>
    </r>
    <r>
      <rPr>
        <sz val="10"/>
        <rFont val="Arial"/>
        <family val="2"/>
      </rPr>
      <t xml:space="preserve"> A la fecha de 550 acciones de diálogo programadas, se han desarrollado 380 para una ejecución del 69%, así: Inspección a terreno 158, Reunión local de control social 99, Mesas (ciudadanas, interinstitucional, temáticas, seguimiento y otros) 71, Elección e interacción con las contralorías estudiantiles 22, Socialización de los documentos de la planeación del proceso auditor 13, Divulgación de resultados de gestión del proceso auditor y de los informes, estudios y/o pronunciamientos 10, Acompañamiento a revisión de contratos 4, Redes sociales ciudadanas 2 y Audiencias públicas 1, con la participación de 5.715 ciudadanos.
El 09/08/2021 con memorando N° 3-2021-24690, se remite a la Dirección de Planeación la Solicitud modificación al Plan de Acción Institucional V 3.0 y al Plan Anticorrupción y de Atención al Ciudadano - PAAC V 2.0; 2021.</t>
    </r>
  </si>
  <si>
    <r>
      <rPr>
        <b/>
        <sz val="10"/>
        <rFont val="Arial"/>
        <family val="2"/>
      </rPr>
      <t>Seguimiento agosto 31/2021:</t>
    </r>
    <r>
      <rPr>
        <sz val="10"/>
        <rFont val="Arial"/>
        <family val="2"/>
      </rPr>
      <t xml:space="preserve"> A la fecha no se han realizado rendiciones de cuenta.</t>
    </r>
  </si>
  <si>
    <r>
      <rPr>
        <b/>
        <sz val="10"/>
        <rFont val="Arial"/>
        <family val="2"/>
      </rPr>
      <t xml:space="preserve">Seguimiento agosto 31/2021: </t>
    </r>
    <r>
      <rPr>
        <sz val="10"/>
        <rFont val="Arial"/>
        <family val="2"/>
      </rPr>
      <t>En atención a la norma ISO 9001:2015 y en cumplimiento de las actividades programadas en el Plan anticorrupción 2021, el “Informe medición de la percepción de la satisfacción del cliente, vigencia 2020”, que tenía fecha de realización programada para el 30/06/2021, fue remitido a la Dirección de Planeación con memorando Nº 3-2021-17926 de 02/06/2021, para la respectiva revisión y publicación en la página WEB, de conformidad con los criterios definidos por dicha dependencia, la cual comunica mediante correo electrónico el jueves 22 de junio la aprobación y publicación de dicho documento en la página WEB. 
Los resultados de la medición son los siguientes:
1. Parte interesada Cliente Ciudadanía: de 1639 ciudadanos encuestados, 1298 tienen una percepción positiva sobre el servicio al cliente prestado por la Controlaría de Bogotá, D.C., lo que equivale al 79%. 
2. Parte interesada Cliente Concejo: de 34 concejales encuestados, 34 tienen una percepción positiva sobre el servicio al cliente prestado por la Controlaría de Bogotá, D.C., lo que equivale al 100%. 
3. Otras partes interesadas - Periodistas: de 26 periodistas encuestados, 21 tienen una percepción positiva sobre el servicio al cliente prestado por la Controlaría de Bogotá, D.C., lo que equivale al 81%.  
La Dirección de Participación, socializa el documento mediante memorando N° 3-2021-19910 de 24/06/2021 y se solicita a los responsables de Proceso con memorando N° 3-2021-21225 de 07/07/2021, la revisión y análisis con las respectivas propuestas de mejora si así lo consideran. Se está en proceso de tabulación y análisis de las respuestas.</t>
    </r>
  </si>
  <si>
    <r>
      <rPr>
        <b/>
        <sz val="10"/>
        <color theme="1"/>
        <rFont val="Arial"/>
        <family val="2"/>
      </rPr>
      <t>Seguimiento agosto 31/2021:</t>
    </r>
    <r>
      <rPr>
        <sz val="10"/>
        <color theme="1"/>
        <rFont val="Arial"/>
        <family val="2"/>
      </rPr>
      <t xml:space="preserve"> Durante el segundo cuatrimestre del año, la Dirección de TIC mantuvo el monitoreo y registro de la disponibilidad del sistema de información SIGESPRO, el cual tuvo el siguiente comportamiento.
Mayo: 100%
Junio:99,99%
Julio: 99,99%
Agosto: 99,99%
En promedio, la disponibilidad del aplicativo SIGESPRO en el segundo cuatrimestre del año fue del 99.99% y se encuentra ubicado dentro del rango establecido para la meta de disponibilidad del SIGESPRO para la atención de los derechos de petición de los ciudadanos. 
El porcentaje de avance de la actividad es 100%.</t>
    </r>
  </si>
  <si>
    <r>
      <rPr>
        <b/>
        <sz val="10"/>
        <color theme="1"/>
        <rFont val="Arial"/>
        <family val="2"/>
      </rPr>
      <t xml:space="preserve">Seguimiento agosto 31/2021: </t>
    </r>
    <r>
      <rPr>
        <sz val="10"/>
        <color theme="1"/>
        <rFont val="Arial"/>
        <family val="2"/>
      </rPr>
      <t xml:space="preserve">Durante el segundo cuatrimestre del año, la Dirección de TIC,  publicó el primer conjunto de datos abiertos de la vigencia 2021 en el portal de datos abiertos del distrito capital www.datosabiertos.bogota.gov.co 
El conjunto publicado correspondió a la información recopilada en el anexo 1 del sistema de trazabilidad " Resultados de auditoría Vigilancia y Control Fiscal enero a junio de 2021". </t>
    </r>
    <r>
      <rPr>
        <b/>
        <sz val="10"/>
        <color theme="1"/>
        <rFont val="Arial"/>
        <family val="2"/>
      </rPr>
      <t xml:space="preserve">
</t>
    </r>
    <r>
      <rPr>
        <sz val="10"/>
        <color theme="1"/>
        <rFont val="Arial"/>
        <family val="2"/>
      </rPr>
      <t>El porcentaje de avance de esta actividad corresponde al 50%.</t>
    </r>
  </si>
  <si>
    <r>
      <rPr>
        <b/>
        <sz val="10"/>
        <color theme="1"/>
        <rFont val="Arial"/>
        <family val="2"/>
      </rPr>
      <t xml:space="preserve">Seguimiento agosto 31/2021: </t>
    </r>
    <r>
      <rPr>
        <sz val="10"/>
        <color theme="1"/>
        <rFont val="Arial"/>
        <family val="2"/>
      </rPr>
      <t>La Dirección de TIC a la fecha ha atendido oportunamente las solicitudes de publicación en la página web, de los productos generados en los procesos misionales, como medio para que la ciudadanía como destinatario de la gestión fiscal conozca los resultados de la Entidad.
Se han recibido un total de 68 solicitudes de las diferentes Direcciones Sectoriales, las cuales han sido publicadas en su totalidad en los link correspondientes de la página web y de la intranet institucional. La discriminación mensual de las solicitudes atendidas para el segundo cuatrimestre es el siguiente:
Mayo: 7
Junio: 8
Julio: 2
Agosto: 31
El porcentaje de avance de esta  actividad corresponde al 100%.</t>
    </r>
  </si>
  <si>
    <r>
      <rPr>
        <b/>
        <sz val="10"/>
        <rFont val="Arial"/>
        <family val="2"/>
      </rPr>
      <t>Seguimiento agosto 31/2021</t>
    </r>
    <r>
      <rPr>
        <sz val="10"/>
        <rFont val="Arial"/>
        <family val="2"/>
      </rPr>
      <t>: 
El Plan de Gestión de la Integridad cuenta con 30 actividades a desarrollar durante la vigencia 2021 y a la fecha, la ejecución de las mismas  es la siguiente: 
16 realizadas al 100%; 5 en proceso al 50% y 9 pendientes.
(Cronograma cuadro de control- evidenciando avance)</t>
    </r>
  </si>
  <si>
    <r>
      <rPr>
        <b/>
        <sz val="10"/>
        <rFont val="Arial"/>
        <family val="2"/>
      </rPr>
      <t xml:space="preserve">DESARROLLO ECONÓMICO
Verificación agosto 31/2021:
</t>
    </r>
    <r>
      <rPr>
        <sz val="10"/>
        <rFont val="Arial"/>
        <family val="2"/>
      </rPr>
      <t>En la Auditoría de Regularidad, Código 13 realizada a la Secretaría Distrital de Desarrollo Económico, vigencia 2020, mediante</t>
    </r>
    <r>
      <rPr>
        <sz val="10"/>
        <color theme="8"/>
        <rFont val="Arial"/>
        <family val="2"/>
      </rPr>
      <t xml:space="preserve"> </t>
    </r>
    <r>
      <rPr>
        <sz val="10"/>
        <rFont val="Arial"/>
        <family val="2"/>
      </rPr>
      <t>el Acta de Comité Técnico No. 16 del 10-05-2021, se aprobó el informe preliminar de la auditoría de Regularidad, Código 13, con 18 observaciones, 10 con incidencia disciplinaria, allí se acredita el cumplimiento de los atributos de las observaciones como son condición, criterio, causa y efecto. En el Acta de Comité Técnico No. 17 del 24-05-2021, se aprobó el informe final de auditoría, con 14 hallazgos administrativos, seis con incidencia disciplinaria, allí se determinó el cumplimiento de los atributos de los hallazgos. Además, se suscribieron 16 declaraciones de independencia y conflicto de intereses. Auditoria de Desempeño  N° 14 - a la Corporación para el Desarrollo y la Productividad Bogotá Región -  INVEST IN BOGOTA, Por medio del acta de Comité Técnico No. 21 del 15-06-2021, se aprobó el informe preliminar con 18 hallazgos administrativos, 11 con incidencia disciplinaria y dos con incidencia disciplinaria por $5.129.209, donde se determinó el cumplimiento de los atributos de los hallazgos. En el Acta de Comité Técnico No. 24 del 25-06-2021, se aprobó el informe final de la auditoría, con 18 hallazgos administrativos, 10 con incidencia disciplinaria y dos beneficios de control fiscal por $5.128.509, se determinó el cumplimiento de los atributos de los hallazgos. Adicionalmente, se suscribieron siete declaraciones de independencia y conflicto de intereses de los cuatro auditores y tres directivos. se realizó auditoría de desempeño, Código 15 al Instituto para la Economía - IPES, en el Acta de Comité Técnico No. 20 del 15-06-2021, se aprobó el informe preliminar, con resultado de tres observaciones administrativas, tres con incidencia disciplinaria y dos con incidencia fiscal por $1.651.093.965, donde se determinó el cumplimiento de los atributos de los hallazgos. En el acta de Comité Técnico No. 24 del 25-06-2021, se aprobó el informe final de la auditoría, con 18 hallazgos administrativos, 10 con incidencia disciplinaria y dos beneficios de control fiscal por $5.128.509, donde se determinó el cumplimiento de los atributos de los hallazgos. Adicionalmente, se suscribieron siete declaraciones de independencia y conflicto de intereses de los cuatro auditores y tres directivos, intervinientes en la auditoría.</t>
    </r>
  </si>
  <si>
    <r>
      <rPr>
        <b/>
        <sz val="10"/>
        <rFont val="Arial"/>
        <family val="2"/>
      </rPr>
      <t xml:space="preserve">EDUCACIÓN
Verificación agosto 31/2021:
</t>
    </r>
    <r>
      <rPr>
        <sz val="10"/>
        <rFont val="Arial"/>
        <family val="2"/>
      </rPr>
      <t>En la Auditoria de Regularidad N° 23 practicada  a la  Secretaría Distrital de Educación, vigencia 2020, en el Acta de Comité Técnico No. 29 del 31-05-2021, se aprobó el informe preliminar, con 29 observaciones administrativas y 24 con incidencia disciplinaria, 7 fiscales y dos beneficios fiscales, se estableció el cumplimiento de los atributos de las observaciones y caracterización del producto, además, mediante el  Acta de Comité Técnico No. 35 del 21-06-2021, se aprobó el informe final, con un total de 61 hallazgos administrativos, 48, donde se constató el cumplimiento de los atributos de los hallazgos  Adicionalmente, .se suscribieron 11 declaraciones de independencia y conflicto de intereses de los auditores, 4 de planta y 10 directivos. En la Auditoria de Regularidad N° 24 Universidad Distrital Francisco José de Caldas, vigencia 2020, en el Acta de Comité Técnico No. 33 del 18-06-2021, se aprobó el informe final, con un total de 45 hallazgos administrativos, 41 con incidencia disciplinaria y tres con incidencia fiscal por $103.187.197, donde consta el cumplimiento de los criterios de los hallazgos.  Se suscribieron 23 declaraciones de independencia y conflicto de intereses, 13 corresponde a auditores, un contratista  y 9 directivos. En la auditoría de desempeño, Código 25, practicada a los Fondos de Servicio Educativo Distrital - SED, vigencia 2020, en el acta de Comité Técnico No. 32 del 10-06-2021, se aprobó el informe preliminar con 45 observaciones administrativas, 10 con incidencia disciplinaria, donde consta que estas cumplen con los atributos de condición, criterio, causa y efecto; así mismo, mediante el acta de Comité Técnico No. 36 del 22-06-2021, se aprobó el informe final, con 36 hallazgos administrativos, 9  con incidencia disciplinaria, cumpliendo con los requisitos de los hallazgos. Adicionalmente,  se suscribieron 17 declaraciones de independencia y conflicto de intereses, incluyendo 7 directivos y 10 auditores.</t>
    </r>
  </si>
  <si>
    <r>
      <rPr>
        <b/>
        <sz val="10"/>
        <rFont val="Arial"/>
        <family val="2"/>
      </rPr>
      <t xml:space="preserve">HÁBITAT Y AMBIENTE
Verificación agosto 31/2021:
</t>
    </r>
    <r>
      <rPr>
        <sz val="10"/>
        <rFont val="Arial"/>
        <family val="2"/>
      </rPr>
      <t>En el segundo cuatrimestre se verificaron 7 auditorías de regularidad (AR) de la cuales 4 ya fueron terminadas y las otras 3 se están ejecutando y 3 de desempeño (D) con 164 declaraciones de independencia, los hallazgos evidenciados para las mismas son 81 hallazgos Administrativos (HA), de los cuales 35 con incidencia disciplinaria  y 4 fiscales (F)  por un valor de $3,832,172,646, se verificó que fueron aprobados en las actas de comités técnicos 28, 29, 36, 40 y 45 de 2021 donde se indica que los hallazgos cumplen con los atributos (criterio, condición, causa, efecto) y el cumplimiento de las normas de derechos de autor. Las auditorías fueron:  
1)  Auditoría de Regularidad código No. 52  SDHT    Hallazgos: 9 administrativos con incidencia Disciplinaria 5.
2) Auditoría de Regularidad código No. 53  IDIGER Hallazgos 14  administrativos de los cuales seis (6) tienen presunta incidencia disciplinaria.
3) Auditoría de Regularidad código No. 54  IDPYBA Hallazgos: 11 administrativos de los cuales 7 tienen presunta incidencia disciplinaria.
4) Auditoría de Regularidad código No. 55   Caja de Vivienda Popular – CVP Hallazgos: 37 administrativos, de los cuales 7 tienen presunta incidencia disciplinaria y 2 con presunta incidencia fiscal por valor $1.738,119,869
5) Auditoria de Regularidad código No.56  ERU  en ejecución con fecha de terminación 26/10/2021 y con 21 Declaraciones de independencia debidamente diligenciadas y firmadas.
6) Auditoría de Desempeño código No. 57 Secretaría Distrital del Hábitat - SDHT Hallazgos: 10 administrativos, de los cuales 10 hallazgos con presunta incidencia disciplinaria y 2 hallazgos con incidencia fiscal por valor de $2,094.052.777
7) Auditoria de Regularidad código No.58   JBJCM en ejecución con fecha de terminación  27/09/2021 y con 16 Declaraciones de independencia debidamente diligenciadas y firmadas.
8) Auditoria de Regularidad código No.59 SDA en ejecución con fecha de terminación 24/12/2021 Se evidencia las declaraciones de Independencia de 15  de los  profesionales que participan en la auditoria.
9) Auditoria de Desempeño código No.60  CVP en ejecución con fecha de terminación  26/10/2021  y con 13 Declaraciones de independencia debidamente diligenciadas y firmadas.
10) Auditoria de Desempeño código No.61 SDHT en ejecución con fecha de terminación  25/11/2021  y con 11 Declaraciones de independencia debidamente diligenciadas y firmadas.</t>
    </r>
  </si>
  <si>
    <r>
      <rPr>
        <b/>
        <sz val="10"/>
        <rFont val="Arial"/>
        <family val="2"/>
      </rPr>
      <t xml:space="preserve">SERVICIOS PÚBLICOS
Verificación agosto 31/2021:
</t>
    </r>
    <r>
      <rPr>
        <sz val="10"/>
        <rFont val="Arial"/>
        <family val="2"/>
      </rPr>
      <t>En la Auditoría de Regularidad, Código 187 realizada a la Unidad Administrativa Especial de Servicios Públicos - UAESP, vigencia 2020, en el Acta de Comité Técnico No. 43 del 13-05-2021, se aprobó el informe final, con un total de 23 hallazgos administrativos, cuatro con incidencia disciplinaria, allí se determinó el cumplimiento de los  atributos de los hallazgos. Finalmente, se suscribieron 18 declaraciones de independencia y conflicto de intereses, 8 corresponde a auditores, un contratista  y 9 directivos, intervinientes en la auditoría. Auditoria de Regularidad, Código 189 al Grupo de Energía de Bogotá, S.A. - GEB, vigencia 2020, en el Acta de Comité Técnico No. 47 del 31-05-2021, se aprobó el informe preliminar, con 8 observaciones administrativas, tres con incidencia disciplinaria y tres fiscales por $3.553.811.553, se estableció el cumplimiento de los  atributos de las observaciones. En el Acta de Comité Técnico No. 59 del 21-06-2021, se aprobó el informe final, con resultado de 8 hallazgos administrativos, uno con incidencia disciplinaria y uno con incidencia fiscal por $429.009.073, se determinó el cumplimiento de  los  atributos de los hallazgos. Finalmente, se suscribieron 21 declaraciones de independencia y conflicto de intereses, 10 corresponde a auditores, un contratista  y 10 directivos. Se realizó auditoría de regularidad, Código 188 a SKINET de Colombia S.A. E.S.P., vigencia 2020, en el Acta de Comité Técnico No. 41 del 05-05-2021, se aprobó el informe preliminar de la auditoría, con resultado de 13 observaciones administrativas, dos con incidencia fiscal por $347.932.235, determinando el cumplimiento de los atributos de las observaciones. En el Acta de Comité Técnico No. 44 del 19-05-2021, se aprobó el informe final de la auditoría, con resultado de 21 hallazgos administrativos, tres con incidencia fiscal por $362.430.402 y cumplen con los atributos que exige el procedimiento. Se suscribieron 17 declaraciones de independencia y conflicto de intereses, seis auditores, un contratista y 10 directivos, intervinientes en la auditoría. Auditoría a la Empresa de Acueducto y Alcantarillado de Bogotá - EAAB S.A. E.S.P., Código 190, vigencia 2020, en el Acta de Comité Técnico No. 57 del 17-06-2021, se aprobó el informe final de la auditoría, con resultado de 39 hallazgos administrativos, 10 con incidencia disciplinaria y nueve con incidencia fiscal por $37.597.553.513, se determinó el cumplimiento de la caracterización del producto y las normas de derechos de autor. Finalmente, se suscribieron 19 declaraciones de independencia y conflicto de intereses, 11 auditores, un contratista y siete directivos, intervinientes en la auditoría. Se realizó auditoría de regularidad, Código 191 a la ETB S.A. E.S.P., vigencia 2020, en el Acta de Comité Técnico No. 51 del 02-06-2021, se aprobó el informe preliminar de la auditoría, con resultado de 39 observaciones administrativas, cinco con incidencia disciplinaria y siete con incidencia fiscal por $18.386.870.583, se determinó el cumplimiento de los atributos de las observaciones. En el Acta de Comité Técnico No. 58 del 21-06-2021, se aprobó el informe final de la auditoría, con resultado de 38 hallazgos administrativos, cinco con incidencia disciplinaria y siete con incidencia fiscal por $18.073.390.750, se determinó el cumplimiento de los atributos de los hallazgos y las normas de derechos de autor. Se suscribieron 19 declaraciones de independencia y conflicto de intereses, 10 corresponde a auditores, un contratista  y 8 directivos, intervinientes en la auditoría. Se realizó auditoría de desempeño a CODENSA, Código 192, en el Acta de Comité Técnico No. 15 del 15-06-2021, se aprobó el informe preliminar de la auditoría, con resultado de 15 observaciones administrativas, allí se determinó el cumplimiento de los atributos de las observaciones. En este caso se subió al aplicativo del PVGCF, el Acta de Comité Técnico No. 59 del 21-06-2021, donde se aprobó el informe final de la auditoría de una auditoría al GEB y no de CODENSA. El informe final de la auditoría contiene como resultado 11 hallazgos administrativos. Se suscribieron 15 declaraciones de independencia y conflicto de intereses, que corresponden a siete auditores, un contratista y 7 directivos, intervinientes en la auditoría. Se realizó Visita Fiscal 504 a CODENSA, en el Acta de Comité Técnico No. 66 del 14-07-2021, se aprobó el informe preliminar de la auditoría, con resultado de dos observaciones administrativas y una con incidencia fiscal por $127.407.377. No se refirieron al cumplimiento de los atributos de las observaciones. En el Acta de Comité Técnico No. 69 del 22-07-2021, se aprobó el informe final de la auditoría, con resultado de dos hallazgos administrativos y uno con incidencia fiscal por $127.407.377, se determinó el cumplimiento de los atributos de los hallazgos. Se suscribieron 11 declaraciones de independencia y conflicto de intereses, que corresponden a siete auditores, un contratista y tres directivos, intervinientes en la auditoría. No se anexa la declaración de independencia y conflicto de intereses del Gerente de la auditoría. Finalmente, se realizó Visita Fiscal 505 a la UAESP y CONDENSA S.A. E.S.P., en el Acta de Comité Técnico No. 64 del 12-07-2021, se aprobó el informe preliminar de la auditoría, con resultado de dos observaciones administrativas y una con incidencia fiscal por $41.064.257.364, allí no se refirieron al cumplimiento de los atributos de las observaciones. En el Acta de Comité Técnico No. 69 del 22-07-2021, se aprobó el informe final de la visita Fiscal, con resultado de dos hallazgos administrativos y uno con incidencia fiscal por $41.064.257.364, se determinó el cumplimiento de los atributos de los hallazgos. Se suscribieron 7 declaraciones de independencia y conflicto de intereses, que corresponden a dos auditores y cinco directivos, intervinientes en la auditoría.</t>
    </r>
  </si>
  <si>
    <r>
      <rPr>
        <b/>
        <sz val="10"/>
        <rFont val="Arial"/>
        <family val="2"/>
      </rPr>
      <t xml:space="preserve">Verificación agosto 31/2021: </t>
    </r>
    <r>
      <rPr>
        <sz val="10"/>
        <rFont val="Arial"/>
        <family val="2"/>
      </rPr>
      <t>Se evidenciaron los informes trimestrales de gestión de seguridad de acceso a usuarios de los sistemas Sigespro, Sivicof y Prefis, correspondiente al período comprendido entre abril y junio de 2021, en los cuales se presenta el análisis y cumplimiento de los diferentes requisitos relacionados con seguridad lógica, física y del entorno y controles aplicables, que permiten resguardar e impedir la consulta o acceso a datos no autorizados.
Por otra parte, en cuanto al documento suministrado por la Dirección de TIC, denominado como "Servicio Gestión de Usuarios (casos generados en la Mesa de servicios de enero 01 hasta agosto 31 de 2021)", se encuentran registrados 1895 casos referentes a activación de usuario sistemas de información, asignación o modificación de perfil, asignación/modificación/eliminación de licencia, bloquear/suspender, cambio de contraseña, configuración, creación de usuarios, inactivación de usuarios, inactivación de usuarios sistemas de información.
Así mismo, una vez verificado el documento "Incidentes de Seguridad Registrados Mesa de Servicios de enero 01 hasta agosto 31 de 2021", se observan 6 casos registrados; sin embargo, ninguno fue reportado o identificado como extracción o alteración de información de las bases de datos.
El riesgo continúa abierto para seguimiento y verificación en el último cuatrimestre de 2021.</t>
    </r>
  </si>
  <si>
    <r>
      <t xml:space="preserve">Verificación agosto 31/2021:
</t>
    </r>
    <r>
      <rPr>
        <sz val="10"/>
        <rFont val="Arial"/>
        <family val="2"/>
      </rPr>
      <t>De acuerdo a lo evidenciado en el archivo SICOS agosto 2021, suministrado por la Dirección de Participación Ciudadana y Desarrollo Local mediante correo electrónico del 06/09/2021; a la fecha, se han realizado las siguientes acciones de diálogo, con la participación de 5.715 asistentes, como se muestra a continuación: 
Reunión local de control social: 99, con 1.313 asistentes
Inspección a terreno: 158, con 1.441 asistentes
Acompañamiento a revisión de contratos: 4, con 36 asistentes
Mesas (ciudadanas, interinstitucional, temáticas, seguimiento y otros): 71, con 1.380 asistentes
Audiencias públicas: 1, con 10 asistentes
Redes sociales ciudadanas: 2, con 60 asistentes
Elección e interacción con las contralorías estudiantiles: 22, 1.103 asistentes
Socialización de los documentos de la planeación del proceso auditor: 13, con 201 asistentes
Divulgación de resultados de gestión del proceso auditor y de los informes, estudios y/o pronunciamientos: 10, con 171 asistentes.</t>
    </r>
  </si>
  <si>
    <r>
      <rPr>
        <b/>
        <sz val="10"/>
        <rFont val="Arial"/>
        <family val="2"/>
      </rPr>
      <t>Verificación agosto 31/2021:</t>
    </r>
    <r>
      <rPr>
        <sz val="10"/>
        <rFont val="Arial"/>
        <family val="2"/>
      </rPr>
      <t xml:space="preserve">
Se realizaron dos capacitaciones para los funcionarios de  la Dirección de EEyPP,  sobre  ética e integridad, consulta y contrastación de fuentes de información y redacción objetiva de informes, por la plataforma Teams, la primera fue el dos de julio de 2021, donde se abordó el tema de la Ética e Integridad, Consulta y Contrastación de Fuentes de Información y el plagio, asistieron 36 funcionarios, anexaron planilla de asistencia. En la segunda sesión del 13 de agosto de 2021 se abordó el tema de Redacción Objetiva de Informes, asistieron 27 funcionarios de la DEEPP, donde también se anexó la planilla de asistencia.</t>
    </r>
  </si>
  <si>
    <r>
      <rPr>
        <b/>
        <sz val="10"/>
        <rFont val="Arial"/>
        <family val="2"/>
      </rPr>
      <t>EDUCACIÓN
Seguimiento agosto 31/2021:</t>
    </r>
    <r>
      <rPr>
        <sz val="10"/>
        <rFont val="Arial"/>
        <family val="2"/>
      </rPr>
      <t xml:space="preserve">
Se validaron en comité técnico 8 hallazgos fiscales- registros: Acta  #33  Auditoría Cod 24 UDFJC para 3 hallazgos con incidencia  fiscal y  Acta  # 35 Auditoría Cod 23 SED 5 hallazgos con incidencia  fiscal, soportes que demuestran que fueron objeto de revisión y aprobación en acta  cumple con los atributos para ser trasladados a la Dirección de Responsabilidad Fiscal. El resultado de auditorías fue: Auditoría Cod 24 UDFJC 45 hallazgos administrativos, 0 penales, 41 disciplinarios de los cuales 3 son incidencia  fiscal. Auditoría Cod 23 SED 61 hallazgos administrativos, 0 penales, 48 disciplinarios de los cuales 5 son incidencia fiscal. Y Auditoría Cod 25 SED 36 hallazgos administrativos, 0 penales, 9 disciplinarios, 0 fiscales.
Dirección Educación - Agosto 31 2021:Los equipos auditores, Directivos y contratistas de cada una de las auditorias finalizadas suscribieron 69 declaraciones de independencia: AR Cód. 23 SED fueron: Diana Sandoval, Luis Francisco Robayo Moreno, Oliver Ernesto Peralta, Jorge Medina, Pilar Serrano, Daniela Angarita, Jhon Sánchez, Víctor Fabio Rubio, Héctor Pinzón, Diego Aranguren, Diana Sandoval, estuvieron en toda la auditoria. Rene Caro que estuvo en la Auditoria hasta mediados de marzo porque fue comisionado a otra dependencia. Contratitas que apoyaron la Auditoría: José Mauricio Lemus desde febrero de 2021, Marco Fidel Zambrano desde marzo, Sergio Mendoza desde marzo, Ana Patricia Sánchez Porra desde mayo. Hernán Ramírez - Gerente 039-01. Estuvo liderando toda la auditoría. AR Cód. 24 UDFJC fueron: Jaime Neuta, Diana Piratova estuvo hasta mediados de enero y paso a otra auditoria, María Cristina Céspedes, Jesús Cárdenas, Diana Gómez, Néstor Fuentes, Manual Vela, Cecilia Castrillón, Jaime Neuta, Sandra Bernal, William Sánchez, Gustavo Puentes ingreso a la auditoría a mediados de enero, Luz Adriana Roncancio ingreso a la auditoría a mediados de enero, Jaime Virgilio Vera Cruz ingreso a mediados de enero. Contratistas que apoyaron la auditoría: Yadira Castillo desde marzo, Nery Oros Ortiz desde mayo. Alexander Fajardo - Gerente 039-01. Estuvo liderando toda la auditoría. AD Cód. 25 SED fueron: Jaime Porras, Marina Niño, Ruby Peralta, María Camila Moreno, Diana Piratova, Sonia Rodríguez. Contratistas que apoyaron la auditoria: Jorge Hernández, Oduber Ramírez, desde el inicio, Sandra Cárdenas desde abril, Gil Jhon Yepes Benítez desde junio. Alexander Rubiano Gerente 039-01. Estuvo liderando toda la auditoría. Otros Directivos: Oscar Efraín Velásquez Salcedo, Jorge Iván de Castro Barón y Omar Hernando Garzón Sánchez fueron Director, Subdirector y Asesor durante el mes de enero de 2021 (AR23-SED y AR24UDFJC). Pastor Humberto Borda García Director de febrero a mayo, Ángela Beatriz Rojas Pinto Subdirectora de febrero a mayo, Hilton Alexander Gutiérrez y Tivaldo Augusto Lizcano, cumplieron el rol de Asesores a partir del mes de febrero. Luis Eduardo Chiquiza Arévalo Subdirector a partir de finales de mayo y Néstor Eduardo Imbett Herazo Director a partir de junio.
Auditorias en ejecución, los auditores, Directivos y contratistas han suscrito   66 Declaraciones: AD26SED- 15, AD27SED- 13, AD 28 UDFJC –13, AD29UDFJC-  13, AD206SED --12.</t>
    </r>
  </si>
  <si>
    <r>
      <rPr>
        <b/>
        <sz val="10"/>
        <rFont val="Arial"/>
        <family val="2"/>
      </rPr>
      <t>EQUIDAD Y GÉNERO
Seguimiento agosto 31/2021:</t>
    </r>
    <r>
      <rPr>
        <sz val="10"/>
        <rFont val="Arial"/>
        <family val="2"/>
      </rPr>
      <t xml:space="preserve">
1)Se validaron en comité técnico 32 hallazgos administrativos los cuales cumplieron con los atributos de configuración de  hallazgo como son: criterio, condición, causa y efecto.
2- Se cumplió por parte de los auditores el nivel directivo y los contratistas con el diligenciamiento de las  declaraciones de independencia y conflicto de intereses en cada auditoria prevista en el PAD, las cuales se encuentran subidas en trazabilidad</t>
    </r>
  </si>
  <si>
    <r>
      <rPr>
        <b/>
        <sz val="10"/>
        <rFont val="Arial"/>
        <family val="2"/>
      </rPr>
      <t xml:space="preserve">GESTIÓN JURÍDICA
Verificación agosto 31/2021
</t>
    </r>
    <r>
      <rPr>
        <sz val="10"/>
        <rFont val="Arial"/>
        <family val="2"/>
      </rPr>
      <t>1.Se constató que mediante acta de Comité Técnico N°6 del 16 de Julio 2021, la cual tuvo por objeto la revisión y aprobación del informe final de la auditoria de regularidad código 36 PAD 2021, se validó ocho (8) hallazgos administrativos; tres (3) de ellos con presunta incidencia disciplinaria y uno (1) con incidencia fiscal, ( Por $3.896.000), sobre los cuales, está registrado, se ejerció control a fin de garantizar que cumpliesen con los atributos de condición, criterio, causa y efecto. 2.Verificados los formatos diligenciados conforme a los  memorandos de asignación #3-2021-05281 de 15 de febrero; #3-2021-09058 del 09 de marzo y #3-2021-10235 de 17 de marzo 2021,  de la auditoria de regularidad código 36 PAD 2021, se constató que el Director Sectorial, el gerente y los cinco (5) auditores asignados, diligenciaron y firmaron en debida forma, completa y oportunamente las declaraciones de independencia y conflicto de intereses, para adelantar sus labores ante la Secretaria Jurídica Distrital. 
Se realizó, en debida forma, el monitoreo de las acciones establecidas, dado que verificada el acta de Comité Técnico N°6 del 16 de Julio 2021, de la auditoria código 36 PAD 2021 y Trazabilidad,  se observa que tanto el cuadro consolidado de hallazgos como el diligenciamiento de las declaraciones de independencia, son consistentes con lo reportado en la presente revisión.</t>
    </r>
  </si>
  <si>
    <r>
      <rPr>
        <b/>
        <sz val="10"/>
        <rFont val="Arial"/>
        <family val="2"/>
      </rPr>
      <t>MOVILIDAD 
Seguimiento agosto 31/2021:</t>
    </r>
    <r>
      <rPr>
        <sz val="10"/>
        <rFont val="Arial"/>
        <family val="2"/>
      </rPr>
      <t xml:space="preserve">
1. producto de las Auditorias Finalizadas se configuraron 6 Hallazgos Fiscales que cumplen con los atributos                                                                                 2. se cumplió 100% con el diligenciamiento de las declaraciones de independencia de las auditorias finalizadas incluyendo directivos, contratistas y auditores .</t>
    </r>
  </si>
  <si>
    <r>
      <rPr>
        <b/>
        <sz val="10"/>
        <rFont val="Arial"/>
        <family val="2"/>
      </rPr>
      <t xml:space="preserve">REACCIÓN INMEDIATA
Seguimiento agosto 31/2021: </t>
    </r>
    <r>
      <rPr>
        <sz val="10"/>
        <rFont val="Arial"/>
        <family val="2"/>
      </rPr>
      <t xml:space="preserve">
Con corte al 31 de Agosto de 2021 el DRI no ha adelantado Visitas de Control Fiscal, por tanto no ha producido Hallazgos producto de auditorias  para  revisar en Comité Técnico. Sin embargo, se diligencian las declaraciones de independencia en desarrollo de las indagaciones preliminares.</t>
    </r>
  </si>
  <si>
    <r>
      <rPr>
        <b/>
        <sz val="10"/>
        <rFont val="Arial"/>
        <family val="2"/>
      </rPr>
      <t>SEGURIDAD Y CONVIVENCIA
Seguimiento agosto 31/2021:</t>
    </r>
    <r>
      <rPr>
        <sz val="10"/>
        <rFont val="Arial"/>
        <family val="2"/>
      </rPr>
      <t xml:space="preserve">
1) Con Acta de Comité técnico No. 15 se aprobó el informe final auditoría código 180 previa verificación que los hallazgos cumplen con los atributos (14) administrativos, (2) disciplinarios, (0) fiscal y (0) penales. 
Con Acta de Comité técnico No. 18 se aprobó el informe final auditoría código 181 previa verificación que los hallazgos cumplen con los atributos (1) administrativos, (0) disciplinarios, (0) fiscal y (0) penales. En total son (19) hallazgos administrativos, (5) disciplinarios, (1) fiscal por valor de $41.676.049 y (0) penales. En total (19) hallazgos administrativos de los cuales (5) disciplinarios, (1) fiscal por $41,676,049 y (0) penales.
2)  Se cumplió por parte de los Auditores, el Nivel Directivo y los Contratistas con el diligenciamiento de la "Declaración de independencia y conflicto de intereses", en cada auditoría prevista en el PAD. Se firmaron un total de (63) declaraciones las cuales se encuentran subidas en el aplicativo trazabilidad: (10) declaraciones auditoría código 179, (17) auditoría código 180, (11) auditoría código 181, (14) auditoría código 182 y (11) auditoría código 183. </t>
    </r>
  </si>
  <si>
    <r>
      <rPr>
        <b/>
        <sz val="10"/>
        <rFont val="Arial"/>
        <family val="2"/>
      </rPr>
      <t>SERVICIOS PÚBLICOS
Seguimiento agosto 31/2021:</t>
    </r>
    <r>
      <rPr>
        <sz val="10"/>
        <rFont val="Arial"/>
        <family val="2"/>
      </rPr>
      <t xml:space="preserve">
 Al corte agosto 31 de 2021, se validó en comités técnico sectorial veintidós (22) hallazgos fiscales, los cuales cumplen con los atributos de criterio, condición, causa y efecto para ser trasladados a la Dirección de Responsabilidad Fiscal y Jurisdicción Coactiva. 
Servicios Públicos: Al corte agosto 31-2021, se diligenciaron 237 declaraciones de independencia de todos los que participaron en las nueve (9) auditorías finalizadas.</t>
    </r>
  </si>
  <si>
    <r>
      <rPr>
        <b/>
        <sz val="10"/>
        <rFont val="Arial"/>
        <family val="2"/>
      </rPr>
      <t xml:space="preserve">Verificación agosto 30/2021:
</t>
    </r>
    <r>
      <rPr>
        <sz val="10"/>
        <rFont val="Arial"/>
        <family val="2"/>
      </rPr>
      <t xml:space="preserve">
Se verificó el Informe de publicaciones con corte al 31 de agosto 2021, suministrado por la Dirección de TIC, en donde se relacionan los productos generados en los procesos misionales, publicados en la página web de la entidad - link "Transparencia y Acceso a la Información” durante el segundo cuatrimestre de 2021, así:
- mayo: Informes de Auditoría (7).</t>
    </r>
    <r>
      <rPr>
        <sz val="10"/>
        <color rgb="FFFF0000"/>
        <rFont val="Arial"/>
        <family val="2"/>
      </rPr>
      <t xml:space="preserve">
</t>
    </r>
    <r>
      <rPr>
        <sz val="10"/>
        <rFont val="Arial"/>
        <family val="2"/>
      </rPr>
      <t>- junio: Informes de Auditoría (8), Informes Obligatorios (3).
- julio: Beneficios de Control Fiscal (2).
- agosto: Informes de Auditoría (20), Informes Obligatorios (6),Beneficios de Control Fiscal (3), pronunciamientos (1), informes estructurales (1)
De acuerdo con lo evidenciado, se recibió un total de 71 solicitudes de actualización de la página web con productos generados por los procesos misionales.</t>
    </r>
  </si>
  <si>
    <r>
      <t xml:space="preserve">Verificación agosto 31/2021: 
</t>
    </r>
    <r>
      <rPr>
        <sz val="10"/>
        <rFont val="Arial"/>
        <family val="2"/>
      </rPr>
      <t xml:space="preserve">Se constató que mediante Memorado Radicado 3-2021-17926 del 02/06/2021, la Dirección de Participación Ciudadana y Desarrollo Local, remitió a la Dirección Técnica de Planeación, el "Informe Medición Percepción de la Satisfacción del Cliente Vigencia 2020 de la Contraloría Bogotá D.C.", el cual presenta los resultados de la medición practicada a tres grupos poblacionales identificados, a saber: Concejo de Bogotá, Ciudadanía y Otras Partes Interesadas (Periodistas). 
El Informe en mención se encuentra publicado en la página web de la entidad, en el link:
http://www.contraloriabogota.gov.co/sites/default/files/Contenido/INF%20SATISFACI%C3%93N%20CLIENTE%20Y%20PARTES%20INTERESADAS/2021/Informe%20Percepcion%20Cliente%202020%20CB.pdf.
Al respecto se observó que a través del  memorando N° 3-2021-19910 de 24/06/2021, se socializó a los responsables de Proceso,  el informe de la medición de la percepción vigencia 2020; de igual forma,  mediante memorando N° 3-2021-21225 de 07/07/2021, se solicitó a los responsables de proceso la revisión y análisis de los resultados obtenidos y el envío de las propuesta de mejora a que hubiere lugar. 
</t>
    </r>
  </si>
  <si>
    <r>
      <rPr>
        <b/>
        <sz val="10"/>
        <rFont val="Arial"/>
        <family val="2"/>
      </rPr>
      <t>Seguimiento agosto 31/2021:</t>
    </r>
    <r>
      <rPr>
        <sz val="10"/>
        <rFont val="Arial"/>
        <family val="2"/>
      </rPr>
      <t xml:space="preserve">
En cumplimiento de la actividad prevista, cada mes se realiza una revisión al link  “Atención al Ciudadano” de la página web de la Contraloría para verificar que se mantenga actualizado.  Durante el mes se realizan en promedio 6 revisiones. 
Se deja constancia que no ha presentado alguna novedad que intervenga con una correcta atención al ciudadano. Se anexan actas donde se deja evidencia de las respectivas revisiones a la pagina web de la Contraloría.
2 revisiones efectuadas vs 3 revisiones programadas de manera cuatrimestral y periódica
</t>
    </r>
  </si>
  <si>
    <r>
      <t xml:space="preserve">Verificación agosto 31/2021:
</t>
    </r>
    <r>
      <rPr>
        <sz val="10"/>
        <rFont val="Arial"/>
        <family val="2"/>
      </rPr>
      <t xml:space="preserve">De acuerdo con la información suministrada para ésta evaluación, por la Dirección de Apoyo al Despacho, el reporte se encuentra programado para el mes de noviembre de 2021, de conformidad según se indica, con lo ordenado este año por la Procuraduría General de la Nación. 
Frente al particular, igualmente se evidenció, Acta No. 03 del 29/07/2021, de la Dirección de Planeación, realizada de manera virtual, en la cual se hizo monitoreo de las acciones programadas en el Plan Anticorrupción y Atención al Ciudadano PAAC versión 2.0, actividad en la cual participó la Dirección de Apoyo al Despacho, quedando consignado con respecto a la Gestión de información para Matriz de cumplimiento del ITA e ITB que  </t>
    </r>
    <r>
      <rPr>
        <i/>
        <sz val="10"/>
        <rFont val="Arial"/>
        <family val="2"/>
      </rPr>
      <t>"...Para el primer seguimiento no presentó avance en su ejecución. Se ha realizado una verificación de los criterios a evaluar y la información a diligenciar."</t>
    </r>
    <r>
      <rPr>
        <sz val="10"/>
        <rFont val="Arial"/>
        <family val="2"/>
      </rPr>
      <t xml:space="preserve">.  De igual manera, se está a la espera que la Procuraduría se pronuncie sobre si aplica o no el Plan Antitrámites para la entidad.
Al respecto se observó, evidencia de la reunión programada entre las áreas de TIC, Apoyo al Despacho y Planeación a través de la Plataforma Teams el 02/09/2021, donde se abordo el tema relacionado con el "Link de Transparencia de Acceso a la Información Pública" de la entidad, en el marco de la Resolución No. 1519 de 2020 del MinTIC, específicamente el anexo 2. A la fecha se encuentra en elaboración el acta que consigna el análisis, conclusiones y compromisos de dicha reunión.
Así mismo, se constató que mediante Memorando Radicado No. 3-2021-15892 del 13/05/2021, expedido por la Dirección de Planeación con destino al Contralor Auxiliar, Directores, Subdirectores y Jefes de Oficina; se invitó a realizar la revisión y mantener actualizada, la información en el link de Transparencia y Acceso a la información Pública de la página web de la Contraloría de Bogotá D.C., indicando que los contenidos (datos, documentos, entre otras informaciones generadas por los diferentes procesos de la entidad), son evaluados por la Procuraduría General de la Nación y en cumplimiento al Índice de Transparencia de Bogotá – ITB.
     </t>
    </r>
  </si>
  <si>
    <r>
      <rPr>
        <b/>
        <sz val="10"/>
        <rFont val="Arial"/>
        <family val="2"/>
      </rPr>
      <t>Seguimiento agosto 31/2021:</t>
    </r>
    <r>
      <rPr>
        <sz val="10"/>
        <rFont val="Arial"/>
        <family val="2"/>
      </rPr>
      <t xml:space="preserve">
Conforme a la actividad prevista, se indica que el reporte se encuentra programado para el mes de noviembre de 2021, de conformidad con lo ordenado este año por la Procuraduría General de la Nación. 
Se realizó reunión con la oficina de planeación, con la finalidad de unificar criterios frente al cumplimiento del índice de transparencia en la Entidad  y el índice de transparencia Bogotá y se emitió comunicación con radicado No. 3-2021-15892
</t>
    </r>
  </si>
  <si>
    <r>
      <t xml:space="preserve">Verificación agosto 31/2021:
</t>
    </r>
    <r>
      <rPr>
        <sz val="10"/>
        <rFont val="Arial"/>
        <family val="2"/>
      </rPr>
      <t xml:space="preserve">De acuerdo con la información suministrada para ésta evaluación, por la Dirección de Apoyo al Despacho, el reporte se encuentra programado para el mes de noviembre de 2021, de conformidad según se indica, con lo ordenado este año por la Procuraduría General de la Nación. 
Frente al particular, igualmente se evidenció, Acta No. 03 del 29/07/2021, de la Dirección de Planeación, realizada de manera virtual, en la cual se hizo monitoreo de las acciones programadas en el Plan Anticorrupción y Atención al Ciudadano PAAC versión 2.0, actividad en la cual participó la Dirección de Apoyo al Despacho, quedando consignado con respecto a la Gestión de información para Matriz de cumplimiento del ITA e ITB que  </t>
    </r>
    <r>
      <rPr>
        <i/>
        <sz val="10"/>
        <rFont val="Arial"/>
        <family val="2"/>
      </rPr>
      <t xml:space="preserve">"...Para el primer seguimiento no presentó avance en su ejecución. Se ha realizado una verificación de los criterios a evaluar y la información a diligenciar.". </t>
    </r>
    <r>
      <rPr>
        <sz val="10"/>
        <rFont val="Arial"/>
        <family val="2"/>
      </rPr>
      <t>De igual manera, se está a la espera que la Procuraduría se pronuncie sobre si aplica o no el Plan Antitrámites para la entidad.</t>
    </r>
    <r>
      <rPr>
        <i/>
        <sz val="10"/>
        <rFont val="Arial"/>
        <family val="2"/>
      </rPr>
      <t xml:space="preserve">
</t>
    </r>
    <r>
      <rPr>
        <sz val="10"/>
        <rFont val="Arial"/>
        <family val="2"/>
      </rPr>
      <t>Al respecto se observó, evidencia de la reunión programada entre las áreas de TIC, Apoyo al Despacho y Planeación a través de la Plataforma Teams el 02/09/2021, donde se abordo el tema relacionado con el</t>
    </r>
    <r>
      <rPr>
        <i/>
        <sz val="10"/>
        <rFont val="Arial"/>
        <family val="2"/>
      </rPr>
      <t xml:space="preserve"> "Link de Transparencia de Acceso a la Información Pública" </t>
    </r>
    <r>
      <rPr>
        <sz val="10"/>
        <rFont val="Arial"/>
        <family val="2"/>
      </rPr>
      <t>de la entidad, en el marco de la Resolución No. 1519 de 2020 del MinTIC, específicamente el anexo 2. A la fecha se encuentra en elaboración el acta que consigna el análisis, conclusiones y compromisos de dicha reunión.</t>
    </r>
    <r>
      <rPr>
        <i/>
        <sz val="10"/>
        <rFont val="Arial"/>
        <family val="2"/>
      </rPr>
      <t xml:space="preserve">
</t>
    </r>
    <r>
      <rPr>
        <sz val="10"/>
        <rFont val="Arial"/>
        <family val="2"/>
      </rPr>
      <t xml:space="preserve">
Así mismo, se constató que mediante Memorando Radicado No. 3-2021-15892 del 13/05/2021, expedido por la Dirección de Planeación con destino al Contralor Auxiliar, Directores, Subdirectores y Jefes de Oficina; se invitó a realizar la revisión y mantener actualizada, la información en el link de Transparencia y Acceso a la información Pública de la página web de la Contraloría de Bogotá D.C., indicando que los contenidos (datos, documentos, entre otras informaciones generadas por los diferentes procesos de la entidad), son evaluación por la Procuraduría General de la Nación y en cumplimiento al Índice de Transparencia de Bogotá – ITB.     </t>
    </r>
  </si>
  <si>
    <r>
      <rPr>
        <b/>
        <sz val="10"/>
        <color theme="1"/>
        <rFont val="Arial"/>
        <family val="2"/>
      </rPr>
      <t xml:space="preserve">Seguimiento agosto 31/2021:  </t>
    </r>
    <r>
      <rPr>
        <sz val="10"/>
        <color theme="1"/>
        <rFont val="Arial"/>
        <family val="2"/>
      </rPr>
      <t>La Dirección de TIC ha atendido oportunamente las solicitudes de publicación de la información correspondiente al link de "Transparencia y acceso a la información" en la página web institucional, por parte de las diferentes dependencias responsables de su emisión, con el fin que pueda ser conocida por cualquier ciudadano, usuario o interesado, dado su carácter de información pública
A la fecha se han recibido un total de 207 solicitudes de actualización de información en el link de "Transparencia y acceso a la información" de la página web, emanadas de las diferentes dependencias, las cuales han tramitadas y actualizadas en su totalidad. La discriminación mensual de las solicitudes atendidas para el tercer cuatrimestre es el siguiente:
Mayo: 5
Junio: 49
Julio: 44
Agosto: 54
Adicionalmente, se realizó la revisión del anexo de la resolución No 1519 de 2020 sobre la nueva estructura del Link de transparencia, para la cual se ajustará  una vez se lleve a cabo la reunión programada con las dependencias involucradas.
El porcentaje de avance de esta actividad corresponde al 100%.</t>
    </r>
  </si>
  <si>
    <r>
      <rPr>
        <b/>
        <sz val="10"/>
        <rFont val="Arial"/>
        <family val="2"/>
      </rPr>
      <t xml:space="preserve">Verificado agosto 31/2021: 
</t>
    </r>
    <r>
      <rPr>
        <sz val="10"/>
        <rFont val="Arial"/>
        <family val="2"/>
      </rPr>
      <t xml:space="preserve">Se verificó el Informe de publicaciones con corte al 31 de agosto 2021, suministrado por la Dirección de TIC, en donde se relacionan las solicitudes tramitadas por las dependencias, para la actualización de información en la página web de la entidad - link "Transparencia y Acceso a la Información” durante el segundo cuatrimestre de 2021, así:
- mayo: 5
- junio: 49
- julio: 44
- agosto: 54
Del total de estas solicitudes, el 55,92% fueron tramitadas por el CAC, seguido por la Oficina de Asuntos Disciplinarios con el 15,79% y la Dirección de Responsabilidad Fiscal y Jurisdicción Coactiva, con el 7,89%; encontrándose en menor porcentaje dependencias, como: Dirección Administrativa y Financiera, Oficina de Comunicaciones, Oficina Asesora Jurídica, Dirección de Talento Humano, Oficina de Control Interno, Dirección de Planeación, Dirección de Apoyo al Despacho y Dirección Sector Educación.
</t>
    </r>
    <r>
      <rPr>
        <sz val="10"/>
        <color rgb="FFFF0000"/>
        <rFont val="Arial"/>
        <family val="2"/>
      </rPr>
      <t xml:space="preserve">
</t>
    </r>
    <r>
      <rPr>
        <sz val="10"/>
        <rFont val="Arial"/>
        <family val="2"/>
      </rPr>
      <t>De acuerdo con lo evidenciado, se recibió un total de 207 solicitudes de actualización de la página web.
Por otra parte, se observó evidencia de la reunión programada entre las áreas de TIC, Apoyo al Despacho y Planeación a través de la Plataforma Teams el 02/09/2021, donde se abordó el tema relacionado con el "Link de Transparencia de Acceso a la Información Pública" de la entidad, en el marco de la Resolución No. 1519 de 2020 del MinTIC, específicamente el anexo 2. A la fecha se encuentra en elaboración el acta que consigna el análisis, conclusiones y compromisos de dicha reunión.</t>
    </r>
  </si>
  <si>
    <r>
      <rPr>
        <b/>
        <sz val="10"/>
        <rFont val="Arial"/>
        <family val="2"/>
      </rPr>
      <t xml:space="preserve">Verificación agosto 31/2021:
</t>
    </r>
    <r>
      <rPr>
        <sz val="10"/>
        <rFont val="Arial"/>
        <family val="2"/>
      </rPr>
      <t>Se constató el acta No.01 de reunión de datos abiertos del 28/07/2021, en la cual se determinó que el ANEXO 1. RESULTADOS DE LA VIGILANCIA Y CONTROL A LA GESTIÓN FISCAL, cumple con los lineamientos de la Contraloría de Bogotá sobre datos Abiertos. El mencionado anexo, fue remitido a la Contralora Auxiliar para su aprobación con radicado No. 3-2021-23813 del 02/08/2021; recibiéndose respuesta de aprobación mediante radicado No. 3-2021-24292 del 04/08/2021.
Así mismo, se evidenció en el portal de datos abiertos del distrito capital www.datosabiertos.bogota.gov.co, la publicación del documento "Resultados de auditoria Vigilancia y Control Fiscal enero a junio de 2021", el cual fue registrado con fecha de creación y actualización del metadato, el 09/08/2021.</t>
    </r>
  </si>
  <si>
    <r>
      <rPr>
        <b/>
        <sz val="10"/>
        <color theme="1"/>
        <rFont val="Arial"/>
        <family val="2"/>
      </rPr>
      <t xml:space="preserve">Seguimiento agosto 31/2021: </t>
    </r>
    <r>
      <rPr>
        <sz val="10"/>
        <color theme="1"/>
        <rFont val="Arial"/>
        <family val="2"/>
      </rPr>
      <t>En el segundo cuatrimestre del año, la Dirección de TIC con el apoyo del INCI, llevó a cabo sesiones de  sensibilización y capacitación sobre accesibilidad web y el 25 de junio socializó en el portal web institucional un nuevo banner sobre accesibilidad web con el siguiente mensaje:</t>
    </r>
    <r>
      <rPr>
        <b/>
        <sz val="10"/>
        <color theme="1"/>
        <rFont val="Arial"/>
        <family val="2"/>
      </rPr>
      <t xml:space="preserve">
 "</t>
    </r>
    <r>
      <rPr>
        <i/>
        <sz val="10"/>
        <color theme="1"/>
        <rFont val="Arial"/>
        <family val="2"/>
      </rPr>
      <t>Buscamos que nuestro sitio web sea accesible para proporcionar igual de condiciones de acceso a la información que publicamos. Seguimos trabajando en un diseño Web que permita que todas las personas puedan percibir, entender, navegar e interactuar con el portal Web www.contraloriabogota.gov.co. Visítenos"</t>
    </r>
    <r>
      <rPr>
        <b/>
        <sz val="10"/>
        <color theme="1"/>
        <rFont val="Arial"/>
        <family val="2"/>
      </rPr>
      <t xml:space="preserve">
</t>
    </r>
    <r>
      <rPr>
        <sz val="10"/>
        <color theme="1"/>
        <rFont val="Arial"/>
        <family val="2"/>
      </rPr>
      <t>Durante la vigencia se han socializado dos (2) mensajes de los factores de accesibilidad del portal web de los seis (6) programados.
El porcentaje de avance de esta actividad asciende a 33,33%.</t>
    </r>
  </si>
  <si>
    <r>
      <t xml:space="preserve">Verificación agosto 31/2021:
</t>
    </r>
    <r>
      <rPr>
        <sz val="10"/>
        <color theme="1"/>
        <rFont val="Arial"/>
        <family val="2"/>
      </rPr>
      <t>Se evidenció en la página web de la entidad, la publicación del banner:</t>
    </r>
    <r>
      <rPr>
        <sz val="10"/>
        <color rgb="FFFF0000"/>
        <rFont val="Arial"/>
        <family val="2"/>
      </rPr>
      <t xml:space="preserve"> </t>
    </r>
    <r>
      <rPr>
        <sz val="10"/>
        <color theme="1"/>
        <rFont val="Arial"/>
        <family val="2"/>
      </rPr>
      <t>"Buscamos que nuestro sitio web sea accesible para proporcionar igual de condiciones de acceso a la información que publicamos. Seguimos trabajando en un diseño Web que permita que todas las personas puedan percibir, entender, navegar e interactuar con el portal Web www.contraloriabogota.gov.co. Visítenos"; el cual fue remitido para su publicación, a la Oficina Asesora de Comunicaciones mediante correo electrónico del 24/06/2021. El banner en mención se encuentra relacionado con los factores de accesibilidad web con los que cuenta el portal institucional de la Contraloría de Bogotá. 
Por otra parte, se corroboraron correos electrónicos del 17/06/2021 y 09/08/2021 por medio de los cuales se realizó la citación al curso de accesibilidad digital y socialización del esquema académico y las guías de aprendizaje relacionadas con accesibilidad en excel y word, respectivamente; desarrollándose en 5 sesiones así: 22 y 29 de junio, 06, 13 y 27 de julio de 2021.</t>
    </r>
  </si>
  <si>
    <r>
      <t xml:space="preserve">Verificación agosto 31/2021:
</t>
    </r>
    <r>
      <rPr>
        <sz val="10"/>
        <color theme="1"/>
        <rFont val="Arial"/>
        <family val="2"/>
      </rPr>
      <t>En el II Cuatrimestre de 2021, se continuó con la  elaboración del "Informe de Derechos de Petición y de Acceso a la Información", por parte del Centro de Atención al Ciudadano - Dirección de Apoyo al Despacho, para el caso fue constatado, el informe producido durante el mes de julio de 2021, correspondiente a los derechos de petición recibidos en el Centro de Atención al Ciudadano de la Contraloría de Bogotá D.C. del período comprendido entre el 01 de abril y el 30 de junio de 2021, el cual se suma a los informes producidos al respecto de los períodos octubre- diciembre del año 2020 y enero a marzo 2021.
El "Informe de Derechos de Petición y de Acceso a la Información", según lo evidenciado, se encuentra publicado en la página web de la entidad, link:
http://www.contraloriabogota.gov.co/transparencia-acceso/instrumentos-gestion-informacion-publica/informe-pqrs/informe-de-peticiones-quejas-reclamos-denuncias-y-solicitudes-de-informaci%C3%B3n/informe-de-peticiones</t>
    </r>
  </si>
  <si>
    <r>
      <rPr>
        <b/>
        <sz val="10"/>
        <rFont val="Arial"/>
        <family val="2"/>
      </rPr>
      <t xml:space="preserve">
Seguimiento agosto 31/2021:</t>
    </r>
    <r>
      <rPr>
        <sz val="10"/>
        <rFont val="Arial"/>
        <family val="2"/>
      </rPr>
      <t xml:space="preserve">
Conforme a la actividad prevista, se indica que el reporte se encuentra programado para el mes de noviembre de 2021, de conformidad con lo ordenado este año por la Procuraduría General de la Nación. 
Se realizó reunión con la oficina de planeación, con la finalidad de unificar criterios frente al cumplimiento del índice de transparencia en la Entidad  y el índice de transparencia Bogotá y se emitió comunicación con radicado No. 3-2021-15892
</t>
    </r>
  </si>
  <si>
    <r>
      <t xml:space="preserve">Verificación agosto 31/2021: 
</t>
    </r>
    <r>
      <rPr>
        <sz val="10"/>
        <color theme="1"/>
        <rFont val="Arial"/>
        <family val="2"/>
      </rPr>
      <t xml:space="preserve">Frente a la gestión de la Integridad en la entidad, fueron evidenciados los siguientes registros que dan cuenta del cumplimiento o avance de las 30 actividades incluidas en el plan:
-Documento con el Plan de Gestión de Integridad 2021, que contempla las actividades a desarrollar, en las etapas de alistamiento, armonización, implementación y seguimiento y evaluación.
-Desarrollar primera socialización de Valores de Integridad aprobados en el Plan Estratégico Institucional. (Invitación Ecard No. 5774 del 02/03/2021; reporte de asistentes del 05/03/2021; ficha técnica de la socialización del Plan Estratégico, Informe de cierre de la socialización del 10/03/2021). 
-Designación de Gestores de Integridad (Correo electrónico del 26/06/2021 solicitando a las dependencias la delegación de gestores de integridad; Correos electrónicos del 24/08/2021 remitidos a la Alcaldía Mayor de Bogotá y la Dirección de Talento Humano de la Entidad, relacionando el listado de los funcionarios asignados como gestores de integridad).  
-Listado de conductas asociadas a los valores aprobados en el PEI Versión 2.0 (Correo electrónico del 19/07/2021, se remitió archivo con las conductas asociadas a los valores para la revisión respectiva; ejemplo de las conductas asociadas a los valores definidas por el proceso de Evaluación y Mejora - Acta No. 05 del 09/03/2021)
</t>
    </r>
    <r>
      <rPr>
        <sz val="10"/>
        <rFont val="Arial"/>
        <family val="2"/>
      </rPr>
      <t>-Código de Integridad Versión 2.0 (Correo electrónico del 24/08/2021, se remitió a la Oficina de Comunicaciones, la solicitud para diagramación del Código de Integridad y su publicación en la intranet de la entidad, en el link "Transparencia al 100%")
-Capacitación gestores de integridad y asistir a las capacitaciones de integridad o temas afines (Listado de asistencia a la "Sensibilización Liderazgo para la Socialización de Valores y principios" adelantada el 12/08/2021, con la participación de 33 asistentes. De acuerdo con la información suministrada, estas actividades se realizan de forma permanente hasta el 30/11/2021)
-Capacitación a contratistas sobre el Código de Integridad (Correo electrónico del 13/08/2021, se realizó la socialización del video valores y principios institucionales)
-Socialización del instrumento a utilizar en el diagnostico de apropiación de valores (Acta No.4 del 19/07/2021 en donde el grupo de gestores de integridad, aprobó el modelo de encuesta de Aprehensión de Valores y Principios Institucionales)
-Viabilidad línea interna de denuncias de conductas contrarias a los principios y valores (Acta "Reunión Seguimiento Línea de Denuncia Cuarta Reunión" del 09/08/2021, en donde analizaron y definieron criterios para la adopción de la Línea de Denuncia al Interior de la Entidad)
-Información sobre integridad actualizada en Página web e intranet (Se adjunta link de acceso al Código de Integridad publicado en la intranet de la entidad, http://intranet.contraloriabogota.gov.co/sites/default/files/Documentos/integridad/Codigo%20de%20Intregridad%202021-julio%281%29.pdf)</t>
    </r>
    <r>
      <rPr>
        <sz val="10"/>
        <color rgb="FF0070C0"/>
        <rFont val="Arial"/>
        <family val="2"/>
      </rPr>
      <t xml:space="preserve">
</t>
    </r>
    <r>
      <rPr>
        <sz val="10"/>
        <rFont val="Arial"/>
        <family val="2"/>
      </rPr>
      <t>-Solicitud de Incorporación de una cláusula de cumplimiento de los valores y comportamientos éticos establecidos en el Código de Integridad de la Contraloría de Bogotá, D.C.; solicitud a la Dirección Administrativa de la socialización del Código a los contratistas de la Entidad; solicitud concepto a la Oficina Asesora Jurídica de viabilidad para realizar un procedimiento asociado a las declaraciones de bienes y rentas (Revisión de responsabilidades sobre el seguimiento de la presentación oportuna de las declaraciones de bienes y rentas, así como el análisis del mecanismo para tener en cuenta la declaración de bienes y rentas, como insumo de conflicto de interés); solicitud concepto a la Oficina Asesora Jurídica de viabilidad para realizar un procedimiento asociado sobre la generación de mecanismos de control y gestión de conflicto de intereses. (Memorando con radicado No. 3-2021-24184 del 04/08/2021 mediante el cual se solicita a la Dirección de Talento Humano, la gestión de los cuatro temas antes relacionados)</t>
    </r>
    <r>
      <rPr>
        <b/>
        <sz val="10"/>
        <rFont val="Arial"/>
        <family val="2"/>
      </rPr>
      <t xml:space="preserve"> 
</t>
    </r>
    <r>
      <rPr>
        <sz val="10"/>
        <rFont val="Arial"/>
        <family val="2"/>
      </rPr>
      <t>-Incorporación de la Iniciativa Adicional relacionada con el PGI en el PAAC 2021. (Se realizó la incorporación de una actividad en el PAAC versión 2.0, Componente 6 - Iniciativas Adicionales, aprobada por el Proceso de Direccionamiento Estratégico el 16/03/2021)
-Reuniones de trabajo y seguimiento al plan de acción 2020 con los Gestores de Integridad. (Acta No.01 del 20/01/2021, Acta No.02 del 04/03/2021, Acta No.03 del 03/05/2021 y Acta No.04 del 19/07/2021, mediante las cuales se plasmó el seguimiento y revisión de actividades incluidas en el plan de gestión de integridad)</t>
    </r>
    <r>
      <rPr>
        <sz val="10"/>
        <color rgb="FF0070C0"/>
        <rFont val="Arial"/>
        <family val="2"/>
      </rPr>
      <t xml:space="preserve">
</t>
    </r>
    <r>
      <rPr>
        <sz val="10"/>
        <rFont val="Arial"/>
        <family val="2"/>
      </rPr>
      <t xml:space="preserve">De acuerdo con lo anterior, a la fecha se encuentran en ejecución o pendientes por iniciar, un total de 14 actividades de las 30 programadas.  </t>
    </r>
  </si>
  <si>
    <t>Número de actividades ejecutadas del Plan de Gestión de Integridad *100/ No. Total de actividades programadas (30).</t>
  </si>
  <si>
    <r>
      <rPr>
        <b/>
        <sz val="10"/>
        <rFont val="Arial"/>
        <family val="2"/>
      </rPr>
      <t>CULTURA
Seguimiento agosto 31/2021:</t>
    </r>
    <r>
      <rPr>
        <sz val="10"/>
        <rFont val="Arial"/>
        <family val="2"/>
      </rPr>
      <t xml:space="preserve">
4.1) Hallazgos que cumplen con los atributos: 77 Administrativos, 45 disciplinarios, 2 penales 8 fiscales $6.023.461.129,oo
Dirección Cultura a agosto 31 del 2021 en actas de comité: 
AR IDPC: 9 Adtivos, 3 disciplinarios, 0 penales 0 fiscales. 
AR OFB: 11 Adtivos, 8 disciplinarios, 2 penales 2 fiscales, $1.161.689.938,oo. 
AR IDRD = 33 Adtivos, 18 disciplinarios, 0 penales 2 fiscales, $4.615.841.322,oo
AR SDCRD = 9 Adtivos, 7 disciplinarios, 0 penales 2 fiscales, $160.951.285,oo
AD IDARTES = 15 Adtivos, 9 disciplinarios, 0 penales 2 fiscales, $84.978.584.oo
4.2) Total Declaraciones Independencia al 31 de agosto del 2021 = 95:
AR IDPC = 10
AR OFB = 11
AR IDRD = 18
AR SDCRD = 15
AD IDARTES = 12
AR IDARTES = 14
AR FUGA = 15</t>
    </r>
  </si>
  <si>
    <r>
      <rPr>
        <b/>
        <sz val="10"/>
        <rFont val="Arial"/>
        <family val="2"/>
      </rPr>
      <t xml:space="preserve">INTEGRACIÓN
Verificación agosto 31/2021:
</t>
    </r>
    <r>
      <rPr>
        <sz val="10"/>
        <rFont val="Arial"/>
        <family val="2"/>
      </rPr>
      <t>Se realizó la auditoría de regularidad a la Secretaría de Integración Social, Código 87, vigencia 2020,</t>
    </r>
    <r>
      <rPr>
        <sz val="10"/>
        <color theme="8"/>
        <rFont val="Arial"/>
        <family val="2"/>
      </rPr>
      <t xml:space="preserve"> </t>
    </r>
    <r>
      <rPr>
        <sz val="10"/>
        <rFont val="Arial"/>
        <family val="2"/>
      </rPr>
      <t>en el Acta de Comité Técnico No. 14 del 29-06-2021, se aprobó el informe final del componente financiero, con resultado de siete hallazgos administrativos, se determinó el cumplimiento de los atributos de los hallazgos. En el Acta de Comité Técnico No. 21 del 29-06-2021, se aprobó el informe final de la auditoría, con resultado de 97 hallazgos administrativos, 49 con incidencia disciplinaria y 15 con incidencia fiscal por $686.950.327, se determinó el cumplimiento de los atributos de los hallazgos. Se suscribieron 17 declaraciones de independencia y conflicto de intereses, 4 corresponde a auditores, cinco contratistas y 8 directivos, intervinientes en la auditoría. No se subieron a trazabilidad las declaraciones de independencia del gerente que aparece en el memorando de asignación y nueve auditores. Se realizó auditoría de desempeño, código 88 al IDIPRON, En el Acta de Comité Técnico No. 16 del 21-05-2021, se aprobó el informe preliminar de la auditoría, con resultado de siete observaciones administrativas, tres con incidencia disciplinaria y tres con incidencia fiscal, se dice que en la observación 3.2.5, el equipo auditor no realizó los ajustes indicados frente a que el daño al patrimonio no está claramente definido, argumentando que no estaban de acuerdo con la solicitud de esa petición, sin embargo, en esta acta se aprobó el informe, además, se determinó el cumplimiento de los atributos de las observaciones. En el Acta de Comité Técnico No. 17 del 03-06-2021, se aprobó el informe final de la auditoría, con resultado de seis hallazgos administrativos y dos con incidencia disciplinaria, se determinó el cumplimiento de los atributos de los hallazgos. Se suscribieron 5 declaraciones de independencia y conflicto de intereses, que corresponden a tres auditores, un contratista y un directivo, intervinientes en la auditoría. Además, no  se subieron al aplicativo de trazabilidad del PVCGF las declaraciones de independencia y conflicto de intereses del Gerente de la auditoría, dos auditores y un contratista.</t>
    </r>
  </si>
  <si>
    <r>
      <rPr>
        <b/>
        <sz val="10"/>
        <rFont val="Arial"/>
        <family val="2"/>
      </rPr>
      <t xml:space="preserve">GOBIERNO
Verificación agosto 31/2021:
</t>
    </r>
    <r>
      <rPr>
        <sz val="10"/>
        <rFont val="Arial"/>
        <family val="2"/>
      </rPr>
      <t>1La verificación realizada al monitoreo de las acciones al mapa de riesgos de la Dirección Sectorial de Gobierno, para el periodo mayo-agosto 2021, se constató que la totalidad de las observaciones validadas en las actas de comité técnico, cumplen con lo definido en la caracterización del producto y atributos de calidad de los hallazgos.  Las actas de comité técnico de Informe Final N°14 del 24 de mayo; N°21 del 23 de Julio; N°22 de 26 de Julio y N°23 del 27 de julio 2021 correspondientes a las auditoria códigos 41; código 42 y código 43 PAD 2021, respectivamente dan cuenta que se revisó y garantiza que los 43 hallazgos administrativos y 06 hallazgos con presunta incidencia disciplinaria, confirmados en este cuatrimestre, se ajustan y cumplen en conformidad con los atributos requeridos de condición, criterio, causa y efecto. 2.Revisado el cumplimiento de las actividades establecidas en el monitoreo al mapa de riesgos, durante el segundo cuatrimestre 2021, de la Dirección Sector Gobierno, se corrobó que conforme a los memorandos de asignación # 3-2020-37394 del 28 diciembre 2020; #3-2021-12287del 09 de abril, y #3-2020-14296 del 28 de abril 2021 y los alcances con el mismo objeto, se relaciona los grupos directivos y equipos de auditores correspondientes a  las auditorias terminadas durante este periodo, códigos 41; 42 y 43 PAD 2021.  De lo anterior se estableció que la Dirección Sectorial subió, en debida forma y dentro del plazo establecido, a Trazabilidad, 41 anexos de declaraciones de independencia correspondientes a igual número de directivos y profesionales asignados e incorporados durante el periodo en referencia.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</si>
</sst>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6" x14ac:knownFonts="1">
    <font>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sz val="10"/>
      <color theme="1"/>
      <name val="Arial"/>
      <family val="2"/>
    </font>
    <font>
      <b/>
      <sz val="14"/>
      <color theme="1"/>
      <name val="Arial"/>
      <family val="2"/>
    </font>
    <font>
      <sz val="11"/>
      <color theme="1"/>
      <name val="Calibri"/>
      <family val="2"/>
      <scheme val="minor"/>
    </font>
    <font>
      <sz val="11"/>
      <color theme="1"/>
      <name val="Arial"/>
      <family val="2"/>
    </font>
    <font>
      <sz val="10"/>
      <color rgb="FFFF0000"/>
      <name val="Arial"/>
      <family val="2"/>
    </font>
    <font>
      <sz val="10"/>
      <color rgb="FFFF0000"/>
      <name val="Calibri"/>
      <family val="2"/>
      <scheme val="minor"/>
    </font>
    <font>
      <sz val="10"/>
      <name val="Calibri"/>
      <family val="2"/>
      <scheme val="minor"/>
    </font>
    <font>
      <b/>
      <sz val="10"/>
      <color indexed="10"/>
      <name val="Arial"/>
      <family val="2"/>
    </font>
    <font>
      <sz val="11"/>
      <name val="Calibri"/>
      <family val="2"/>
      <scheme val="minor"/>
    </font>
    <font>
      <sz val="9"/>
      <name val="Arial"/>
      <family val="2"/>
    </font>
    <font>
      <b/>
      <sz val="9"/>
      <color theme="1"/>
      <name val="Arial"/>
      <family val="2"/>
    </font>
    <font>
      <b/>
      <sz val="10"/>
      <name val="Arial"/>
      <family val="2"/>
    </font>
    <font>
      <sz val="12"/>
      <name val="Calibri"/>
      <family val="2"/>
      <scheme val="minor"/>
    </font>
    <font>
      <sz val="11"/>
      <name val="Arial"/>
      <family val="2"/>
    </font>
    <font>
      <i/>
      <sz val="10"/>
      <name val="Arial"/>
      <family val="2"/>
    </font>
    <font>
      <b/>
      <sz val="11"/>
      <name val="Calibri"/>
      <family val="2"/>
      <scheme val="minor"/>
    </font>
    <font>
      <b/>
      <sz val="10"/>
      <color rgb="FFFF0000"/>
      <name val="Arial"/>
      <family val="2"/>
    </font>
    <font>
      <sz val="10"/>
      <color rgb="FF0070C0"/>
      <name val="Arial"/>
      <family val="2"/>
    </font>
    <font>
      <sz val="11"/>
      <color rgb="FF000000"/>
      <name val="Calibri"/>
      <family val="2"/>
    </font>
    <font>
      <b/>
      <sz val="16"/>
      <name val="Calibri"/>
      <family val="2"/>
      <scheme val="minor"/>
    </font>
    <font>
      <b/>
      <sz val="10"/>
      <name val="Calibri"/>
      <family val="2"/>
      <scheme val="minor"/>
    </font>
    <font>
      <b/>
      <sz val="11"/>
      <name val="Arial"/>
      <family val="2"/>
    </font>
    <font>
      <b/>
      <u/>
      <sz val="10"/>
      <name val="Arial"/>
      <family val="2"/>
    </font>
    <font>
      <b/>
      <sz val="8"/>
      <name val="Arial"/>
      <family val="2"/>
    </font>
    <font>
      <b/>
      <sz val="9"/>
      <name val="Arial"/>
      <family val="2"/>
    </font>
    <font>
      <sz val="8"/>
      <name val="Calibri"/>
      <family val="2"/>
      <scheme val="minor"/>
    </font>
    <font>
      <sz val="9"/>
      <color indexed="81"/>
      <name val="Tahoma"/>
      <family val="2"/>
    </font>
    <font>
      <b/>
      <sz val="9"/>
      <color indexed="81"/>
      <name val="Tahoma"/>
      <family val="2"/>
    </font>
    <font>
      <sz val="10"/>
      <color rgb="FF2F75B5"/>
      <name val="Arial"/>
      <family val="2"/>
    </font>
    <font>
      <sz val="10"/>
      <color theme="8"/>
      <name val="Arial"/>
      <family val="2"/>
    </font>
    <font>
      <i/>
      <sz val="10"/>
      <color theme="1"/>
      <name val="Arial"/>
      <family val="2"/>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2"/>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thin">
        <color auto="1"/>
      </right>
      <top style="thin">
        <color auto="1"/>
      </top>
      <bottom/>
      <diagonal/>
    </border>
    <border>
      <left style="thin">
        <color indexed="64"/>
      </left>
      <right style="medium">
        <color indexed="64"/>
      </right>
      <top style="thin">
        <color indexed="64"/>
      </top>
      <bottom/>
      <diagonal/>
    </border>
    <border>
      <left/>
      <right/>
      <top/>
      <bottom style="thin">
        <color indexed="64"/>
      </bottom>
      <diagonal/>
    </border>
  </borders>
  <cellStyleXfs count="6">
    <xf numFmtId="0" fontId="0" fillId="0" borderId="0"/>
    <xf numFmtId="0" fontId="2" fillId="0" borderId="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244">
    <xf numFmtId="0" fontId="0" fillId="0" borderId="0" xfId="0"/>
    <xf numFmtId="0" fontId="8" fillId="0" borderId="0" xfId="0" applyFont="1"/>
    <xf numFmtId="0" fontId="8" fillId="0" borderId="0" xfId="0" applyFont="1" applyBorder="1"/>
    <xf numFmtId="0" fontId="4" fillId="0" borderId="0" xfId="0" applyFont="1"/>
    <xf numFmtId="0" fontId="8" fillId="0" borderId="0" xfId="0" applyFont="1" applyAlignment="1">
      <alignment vertical="center"/>
    </xf>
    <xf numFmtId="0" fontId="0" fillId="0" borderId="0" xfId="0" applyAlignment="1">
      <alignment vertical="center"/>
    </xf>
    <xf numFmtId="0" fontId="4" fillId="0" borderId="0" xfId="0" applyFont="1" applyFill="1"/>
    <xf numFmtId="14" fontId="4" fillId="0" borderId="0" xfId="0" applyNumberFormat="1" applyFont="1" applyFill="1" applyBorder="1" applyAlignment="1">
      <alignment horizontal="center" vertical="center" wrapText="1"/>
    </xf>
    <xf numFmtId="0" fontId="2" fillId="2" borderId="5" xfId="0" applyFont="1" applyFill="1" applyBorder="1" applyAlignment="1">
      <alignment horizontal="justify" vertical="center" wrapText="1"/>
    </xf>
    <xf numFmtId="0" fontId="10" fillId="2" borderId="5" xfId="0" applyFont="1" applyFill="1" applyBorder="1"/>
    <xf numFmtId="0" fontId="4" fillId="2" borderId="5" xfId="0" applyFont="1" applyFill="1" applyBorder="1"/>
    <xf numFmtId="0" fontId="9" fillId="2" borderId="5" xfId="0" applyFont="1" applyFill="1" applyBorder="1" applyAlignment="1">
      <alignment horizontal="justify" vertical="center" wrapText="1"/>
    </xf>
    <xf numFmtId="0" fontId="9" fillId="2" borderId="5" xfId="0" applyFont="1" applyFill="1" applyBorder="1" applyAlignment="1">
      <alignment horizontal="justify" vertical="center"/>
    </xf>
    <xf numFmtId="9" fontId="2" fillId="2" borderId="5" xfId="0" applyNumberFormat="1" applyFont="1" applyFill="1" applyBorder="1" applyAlignment="1">
      <alignment horizontal="center" vertical="center" wrapText="1"/>
    </xf>
    <xf numFmtId="0" fontId="2" fillId="2" borderId="5" xfId="0" applyFont="1" applyFill="1" applyBorder="1"/>
    <xf numFmtId="14" fontId="4"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0" fontId="2" fillId="2" borderId="5" xfId="0" applyFont="1" applyFill="1" applyBorder="1" applyAlignment="1" applyProtection="1">
      <alignment horizontal="justify" vertical="center" wrapText="1"/>
      <protection locked="0"/>
    </xf>
    <xf numFmtId="0" fontId="16" fillId="2" borderId="5" xfId="0" applyFont="1" applyFill="1" applyBorder="1" applyAlignment="1">
      <alignment vertical="center" wrapText="1"/>
    </xf>
    <xf numFmtId="14" fontId="17" fillId="2" borderId="5" xfId="0" applyNumberFormat="1" applyFont="1" applyFill="1" applyBorder="1" applyAlignment="1">
      <alignment horizontal="center" vertical="center"/>
    </xf>
    <xf numFmtId="0" fontId="2" fillId="2" borderId="5" xfId="0" applyNumberFormat="1" applyFont="1" applyFill="1" applyBorder="1" applyAlignment="1" applyProtection="1">
      <alignment horizontal="justify" vertical="center" wrapText="1"/>
    </xf>
    <xf numFmtId="14" fontId="2" fillId="2" borderId="5" xfId="0" applyNumberFormat="1" applyFont="1" applyFill="1" applyBorder="1" applyAlignment="1">
      <alignment horizontal="center" vertical="center"/>
    </xf>
    <xf numFmtId="14" fontId="14" fillId="2" borderId="5"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justify" vertical="top" wrapText="1"/>
    </xf>
    <xf numFmtId="9" fontId="2" fillId="2" borderId="5" xfId="0" applyNumberFormat="1" applyFont="1" applyFill="1" applyBorder="1" applyAlignment="1">
      <alignment horizontal="center" vertical="center" wrapText="1"/>
    </xf>
    <xf numFmtId="0" fontId="2" fillId="2" borderId="5" xfId="0" applyFont="1" applyFill="1" applyBorder="1" applyAlignment="1">
      <alignment horizontal="justify" vertical="center" wrapText="1"/>
    </xf>
    <xf numFmtId="9" fontId="2" fillId="2" borderId="5" xfId="3" applyFont="1" applyFill="1" applyBorder="1" applyAlignment="1">
      <alignment horizontal="center" vertical="center" wrapText="1"/>
    </xf>
    <xf numFmtId="0" fontId="2" fillId="2" borderId="5" xfId="0" applyFont="1" applyFill="1" applyBorder="1" applyAlignment="1">
      <alignment horizontal="justify" vertical="center" wrapText="1"/>
    </xf>
    <xf numFmtId="9" fontId="2" fillId="2" borderId="5" xfId="0" applyNumberFormat="1" applyFont="1" applyFill="1" applyBorder="1" applyAlignment="1">
      <alignment horizontal="center" vertical="center" wrapText="1"/>
    </xf>
    <xf numFmtId="0" fontId="2" fillId="2" borderId="5" xfId="0" applyFont="1" applyFill="1" applyBorder="1" applyAlignment="1">
      <alignment horizontal="justify" vertical="center" wrapText="1"/>
    </xf>
    <xf numFmtId="9" fontId="2" fillId="2" borderId="5" xfId="0" applyNumberFormat="1" applyFont="1" applyFill="1" applyBorder="1" applyAlignment="1">
      <alignment horizontal="center" vertical="center" wrapText="1"/>
    </xf>
    <xf numFmtId="0" fontId="4" fillId="0" borderId="0" xfId="0" applyFont="1" applyAlignment="1">
      <alignment horizontal="justify" vertical="center" wrapText="1"/>
    </xf>
    <xf numFmtId="9" fontId="0" fillId="0" borderId="5" xfId="0" applyNumberFormat="1" applyBorder="1" applyAlignment="1">
      <alignment horizontal="center" vertical="top" wrapText="1"/>
    </xf>
    <xf numFmtId="0" fontId="2" fillId="2" borderId="5" xfId="0" applyFont="1" applyFill="1" applyBorder="1" applyAlignment="1">
      <alignment horizontal="justify" vertical="center" wrapText="1"/>
    </xf>
    <xf numFmtId="9" fontId="4" fillId="2" borderId="5" xfId="0" applyNumberFormat="1" applyFont="1" applyFill="1" applyBorder="1" applyAlignment="1">
      <alignment horizontal="center" vertical="center" wrapText="1"/>
    </xf>
    <xf numFmtId="9" fontId="2"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9" fillId="2" borderId="5" xfId="0" applyNumberFormat="1" applyFont="1" applyFill="1" applyBorder="1" applyAlignment="1" applyProtection="1">
      <alignment horizontal="justify" vertical="top" wrapText="1"/>
    </xf>
    <xf numFmtId="0" fontId="9" fillId="0" borderId="0" xfId="0" applyFont="1" applyAlignment="1">
      <alignment horizontal="justify"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1" fillId="2" borderId="5" xfId="0" applyFont="1" applyFill="1" applyBorder="1" applyAlignment="1">
      <alignment horizontal="center" vertical="center"/>
    </xf>
    <xf numFmtId="9" fontId="2" fillId="2" borderId="5" xfId="0" applyNumberFormat="1" applyFont="1" applyFill="1" applyBorder="1" applyAlignment="1">
      <alignment horizontal="center" vertical="center"/>
    </xf>
    <xf numFmtId="10" fontId="0" fillId="0" borderId="5" xfId="3" applyNumberFormat="1" applyFont="1" applyBorder="1" applyAlignment="1">
      <alignment horizontal="center" vertical="center" wrapText="1"/>
    </xf>
    <xf numFmtId="0" fontId="2" fillId="0" borderId="0" xfId="1"/>
    <xf numFmtId="0" fontId="16" fillId="8" borderId="5" xfId="1" applyFont="1" applyFill="1" applyBorder="1" applyAlignment="1">
      <alignment vertical="center" wrapText="1"/>
    </xf>
    <xf numFmtId="0" fontId="29" fillId="8" borderId="5" xfId="0" applyFont="1" applyFill="1" applyBorder="1" applyAlignment="1">
      <alignment horizontal="center" vertical="center" wrapText="1"/>
    </xf>
    <xf numFmtId="0" fontId="16" fillId="8" borderId="5" xfId="1" applyFont="1" applyFill="1" applyBorder="1" applyAlignment="1">
      <alignment horizontal="center" vertical="center" textRotation="89" wrapText="1"/>
    </xf>
    <xf numFmtId="0" fontId="16" fillId="8" borderId="5" xfId="1" applyFont="1" applyFill="1" applyBorder="1" applyAlignment="1">
      <alignment horizontal="center" vertical="center" textRotation="90" wrapText="1"/>
    </xf>
    <xf numFmtId="0" fontId="16" fillId="9" borderId="5" xfId="0" applyFont="1" applyFill="1" applyBorder="1" applyAlignment="1">
      <alignment horizontal="center" vertical="center" wrapText="1"/>
    </xf>
    <xf numFmtId="0" fontId="16" fillId="8" borderId="5" xfId="1"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10" borderId="5" xfId="0" applyFont="1" applyFill="1" applyBorder="1" applyAlignment="1">
      <alignment horizontal="center" vertical="center" wrapText="1"/>
    </xf>
    <xf numFmtId="0" fontId="29" fillId="8" borderId="5" xfId="0" applyFont="1" applyFill="1" applyBorder="1" applyAlignment="1">
      <alignment vertical="center" wrapText="1"/>
    </xf>
    <xf numFmtId="0" fontId="16" fillId="11" borderId="5" xfId="0" applyFont="1" applyFill="1" applyBorder="1" applyAlignment="1">
      <alignment horizontal="center" vertical="center" wrapText="1"/>
    </xf>
    <xf numFmtId="0" fontId="16" fillId="12" borderId="5" xfId="0" applyFont="1" applyFill="1" applyBorder="1" applyAlignment="1">
      <alignment horizontal="center" vertical="center" wrapText="1"/>
    </xf>
    <xf numFmtId="2" fontId="16" fillId="8" borderId="5" xfId="5" applyNumberFormat="1" applyFont="1" applyFill="1" applyBorder="1" applyAlignment="1" applyProtection="1">
      <alignment horizontal="center" vertical="center" wrapText="1"/>
    </xf>
    <xf numFmtId="0" fontId="16" fillId="4" borderId="5" xfId="1" applyFont="1" applyFill="1" applyBorder="1" applyAlignment="1">
      <alignment horizontal="center" vertical="center" wrapText="1"/>
    </xf>
    <xf numFmtId="0" fontId="21" fillId="3" borderId="5" xfId="0" applyFont="1" applyFill="1" applyBorder="1" applyAlignment="1">
      <alignment horizontal="center" vertical="center" wrapText="1"/>
    </xf>
    <xf numFmtId="0" fontId="2" fillId="2" borderId="5" xfId="1" applyFill="1" applyBorder="1" applyAlignment="1" applyProtection="1">
      <alignment horizontal="center" vertical="center" wrapText="1"/>
      <protection locked="0"/>
    </xf>
    <xf numFmtId="0" fontId="2" fillId="2" borderId="5" xfId="1" applyFill="1" applyBorder="1" applyAlignment="1" applyProtection="1">
      <alignment horizontal="justify" vertical="center" wrapText="1"/>
      <protection locked="0"/>
    </xf>
    <xf numFmtId="0" fontId="2" fillId="2" borderId="5" xfId="1" applyFill="1" applyBorder="1" applyAlignment="1" applyProtection="1">
      <alignment vertical="center" wrapText="1"/>
      <protection locked="0"/>
    </xf>
    <xf numFmtId="0" fontId="29" fillId="0" borderId="5" xfId="1" applyFont="1" applyBorder="1" applyAlignment="1" applyProtection="1">
      <alignment horizontal="center" vertical="center" wrapText="1"/>
      <protection locked="0"/>
    </xf>
    <xf numFmtId="0" fontId="29" fillId="2" borderId="5" xfId="1" applyFont="1" applyFill="1" applyBorder="1" applyAlignment="1">
      <alignment horizontal="center" vertical="center" wrapText="1"/>
    </xf>
    <xf numFmtId="1" fontId="29" fillId="13" borderId="5" xfId="5" applyNumberFormat="1" applyFont="1" applyFill="1" applyBorder="1" applyAlignment="1" applyProtection="1">
      <alignment horizontal="center" vertical="center" wrapText="1"/>
    </xf>
    <xf numFmtId="2" fontId="29" fillId="13" borderId="5" xfId="5" applyNumberFormat="1" applyFont="1" applyFill="1" applyBorder="1" applyAlignment="1" applyProtection="1">
      <alignment horizontal="center" vertical="center" wrapText="1"/>
    </xf>
    <xf numFmtId="2" fontId="29" fillId="0" borderId="5" xfId="5" applyNumberFormat="1" applyFont="1" applyFill="1" applyBorder="1" applyAlignment="1" applyProtection="1">
      <alignment horizontal="center" vertical="center" wrapText="1"/>
      <protection locked="0"/>
    </xf>
    <xf numFmtId="2" fontId="29" fillId="2" borderId="5" xfId="5" applyNumberFormat="1" applyFont="1" applyFill="1" applyBorder="1" applyAlignment="1" applyProtection="1">
      <alignment horizontal="center" vertical="center" wrapText="1"/>
    </xf>
    <xf numFmtId="1" fontId="18" fillId="13" borderId="5" xfId="1" applyNumberFormat="1" applyFont="1" applyFill="1" applyBorder="1" applyAlignment="1">
      <alignment horizontal="center" vertical="center" wrapText="1"/>
    </xf>
    <xf numFmtId="0" fontId="18" fillId="13" borderId="5" xfId="1" applyFont="1" applyFill="1" applyBorder="1" applyAlignment="1">
      <alignment horizontal="center" vertical="center" wrapText="1"/>
    </xf>
    <xf numFmtId="0" fontId="2" fillId="0" borderId="5" xfId="1" applyBorder="1" applyAlignment="1" applyProtection="1">
      <alignment horizontal="center" vertical="center" wrapText="1"/>
      <protection locked="0"/>
    </xf>
    <xf numFmtId="0" fontId="2" fillId="0" borderId="5" xfId="1" applyBorder="1" applyAlignment="1" applyProtection="1">
      <alignment horizontal="justify" vertical="center" wrapText="1"/>
      <protection locked="0"/>
    </xf>
    <xf numFmtId="0" fontId="2" fillId="0" borderId="5" xfId="1" applyBorder="1" applyAlignment="1">
      <alignment horizontal="center" vertical="center" wrapText="1"/>
    </xf>
    <xf numFmtId="0" fontId="2" fillId="0" borderId="5" xfId="1" applyBorder="1" applyAlignment="1" applyProtection="1">
      <alignment vertical="center" wrapText="1"/>
      <protection locked="0"/>
    </xf>
    <xf numFmtId="0" fontId="29" fillId="0" borderId="5" xfId="1" applyFont="1" applyBorder="1" applyAlignment="1">
      <alignment horizontal="center" vertical="center" wrapText="1"/>
    </xf>
    <xf numFmtId="0" fontId="18" fillId="0" borderId="5" xfId="1" applyFont="1" applyBorder="1" applyAlignment="1">
      <alignment horizontal="center" vertical="center" wrapText="1"/>
    </xf>
    <xf numFmtId="14" fontId="2" fillId="0" borderId="5" xfId="1" applyNumberFormat="1" applyBorder="1" applyAlignment="1" applyProtection="1">
      <alignment horizontal="center" vertical="center" wrapText="1"/>
      <protection locked="0"/>
    </xf>
    <xf numFmtId="0" fontId="30" fillId="0" borderId="5" xfId="0" applyFont="1" applyBorder="1" applyAlignment="1">
      <alignment horizontal="center" vertical="center" wrapText="1"/>
    </xf>
    <xf numFmtId="0" fontId="2" fillId="0" borderId="5" xfId="1" applyBorder="1" applyAlignment="1" applyProtection="1">
      <alignment horizontal="justify" vertical="center" wrapText="1"/>
      <protection locked="0"/>
    </xf>
    <xf numFmtId="0" fontId="13" fillId="2" borderId="5" xfId="1" applyFont="1" applyFill="1" applyBorder="1" applyAlignment="1" applyProtection="1">
      <alignment vertical="center" wrapText="1"/>
      <protection locked="0"/>
    </xf>
    <xf numFmtId="0" fontId="13" fillId="2" borderId="5" xfId="1" applyFont="1" applyFill="1" applyBorder="1" applyAlignment="1" applyProtection="1">
      <alignment horizontal="justify" vertical="center" wrapText="1"/>
      <protection locked="0"/>
    </xf>
    <xf numFmtId="0" fontId="30" fillId="0" borderId="0" xfId="0" applyFont="1" applyAlignment="1">
      <alignment horizontal="center" vertical="center" wrapText="1"/>
    </xf>
    <xf numFmtId="0" fontId="2" fillId="7" borderId="5" xfId="1" applyFill="1" applyBorder="1" applyAlignment="1" applyProtection="1">
      <alignment horizontal="center" vertical="center" wrapText="1"/>
      <protection locked="0"/>
    </xf>
    <xf numFmtId="0" fontId="2" fillId="0" borderId="5" xfId="1" applyFill="1" applyBorder="1" applyAlignment="1" applyProtection="1">
      <alignment horizontal="justify" vertical="center" wrapText="1"/>
      <protection locked="0"/>
    </xf>
    <xf numFmtId="9" fontId="2" fillId="0" borderId="5" xfId="1" applyNumberFormat="1" applyFill="1" applyBorder="1" applyAlignment="1" applyProtection="1">
      <alignment horizontal="center" vertical="center" wrapText="1"/>
      <protection locked="0"/>
    </xf>
    <xf numFmtId="9" fontId="2" fillId="0" borderId="5" xfId="1" applyNumberFormat="1" applyBorder="1" applyAlignment="1" applyProtection="1">
      <alignment horizontal="center" vertical="center" wrapText="1"/>
      <protection locked="0"/>
    </xf>
    <xf numFmtId="9" fontId="0" fillId="0" borderId="5" xfId="0" quotePrefix="1" applyNumberFormat="1" applyBorder="1" applyAlignment="1">
      <alignment horizontal="center" vertical="center" wrapText="1"/>
    </xf>
    <xf numFmtId="0" fontId="2" fillId="0" borderId="5" xfId="1" applyBorder="1" applyAlignment="1" applyProtection="1">
      <alignment horizontal="center" vertical="center" wrapText="1"/>
      <protection locked="0"/>
    </xf>
    <xf numFmtId="0" fontId="2" fillId="0" borderId="5" xfId="1" applyBorder="1" applyAlignment="1" applyProtection="1">
      <alignment horizontal="justify" vertical="center" wrapText="1"/>
      <protection locked="0"/>
    </xf>
    <xf numFmtId="0" fontId="18" fillId="13" borderId="5" xfId="1" applyFont="1" applyFill="1" applyBorder="1" applyAlignment="1">
      <alignment horizontal="center" vertical="center" wrapText="1"/>
    </xf>
    <xf numFmtId="1" fontId="18" fillId="13" borderId="5" xfId="1" applyNumberFormat="1" applyFont="1" applyFill="1" applyBorder="1" applyAlignment="1">
      <alignment horizontal="center" vertical="center" wrapText="1"/>
    </xf>
    <xf numFmtId="2" fontId="29" fillId="13" borderId="5" xfId="5" applyNumberFormat="1" applyFont="1" applyFill="1" applyBorder="1" applyAlignment="1" applyProtection="1">
      <alignment horizontal="center" vertical="center" wrapText="1"/>
    </xf>
    <xf numFmtId="2" fontId="29" fillId="0" borderId="5" xfId="5" applyNumberFormat="1" applyFont="1" applyFill="1" applyBorder="1" applyAlignment="1" applyProtection="1">
      <alignment horizontal="center" vertical="center" wrapText="1"/>
      <protection locked="0"/>
    </xf>
    <xf numFmtId="9" fontId="0" fillId="0" borderId="5" xfId="0" applyNumberFormat="1" applyBorder="1" applyAlignment="1">
      <alignment horizontal="center" vertical="center" wrapText="1"/>
    </xf>
    <xf numFmtId="0" fontId="33" fillId="0" borderId="9" xfId="0" applyFont="1" applyFill="1" applyBorder="1" applyAlignment="1">
      <alignment horizontal="justify" vertical="center" wrapText="1"/>
    </xf>
    <xf numFmtId="0" fontId="2" fillId="0" borderId="12" xfId="1" applyFill="1" applyBorder="1"/>
    <xf numFmtId="0" fontId="30" fillId="0" borderId="12" xfId="0" applyFont="1" applyFill="1" applyBorder="1" applyAlignment="1">
      <alignment horizontal="center" vertical="center" wrapText="1"/>
    </xf>
    <xf numFmtId="0" fontId="2" fillId="0" borderId="9" xfId="0" applyFont="1" applyBorder="1" applyAlignment="1">
      <alignment vertical="center" wrapText="1"/>
    </xf>
    <xf numFmtId="0" fontId="33" fillId="0" borderId="9" xfId="0" applyFont="1" applyBorder="1" applyAlignment="1">
      <alignment vertical="center" wrapText="1"/>
    </xf>
    <xf numFmtId="0" fontId="2" fillId="0" borderId="5" xfId="0" applyFont="1" applyFill="1" applyBorder="1" applyAlignment="1">
      <alignment horizontal="justify" vertical="center" wrapText="1"/>
    </xf>
    <xf numFmtId="0" fontId="2" fillId="0" borderId="5" xfId="0" applyFont="1" applyBorder="1" applyAlignment="1">
      <alignment horizontal="justify" vertical="center" wrapText="1"/>
    </xf>
    <xf numFmtId="0" fontId="2" fillId="0" borderId="5" xfId="0" applyFont="1" applyBorder="1" applyAlignment="1">
      <alignment horizontal="center" vertical="center" wrapText="1"/>
    </xf>
    <xf numFmtId="0" fontId="16" fillId="0" borderId="5" xfId="1" applyFont="1" applyBorder="1" applyAlignment="1" applyProtection="1">
      <alignment horizontal="justify" vertical="center" wrapText="1"/>
      <protection locked="0"/>
    </xf>
    <xf numFmtId="0" fontId="34" fillId="0" borderId="5" xfId="1" applyFont="1" applyBorder="1" applyAlignment="1" applyProtection="1">
      <alignment horizontal="justify" vertical="center" wrapText="1"/>
      <protection locked="0"/>
    </xf>
    <xf numFmtId="0" fontId="2" fillId="0" borderId="5" xfId="1" applyFont="1" applyBorder="1" applyAlignment="1" applyProtection="1">
      <alignment horizontal="justify" vertical="center" wrapText="1"/>
      <protection locked="0"/>
    </xf>
    <xf numFmtId="0" fontId="4" fillId="0" borderId="5" xfId="0" applyFont="1" applyBorder="1" applyAlignment="1">
      <alignment horizontal="justify" vertical="top" wrapText="1"/>
    </xf>
    <xf numFmtId="0" fontId="4" fillId="0" borderId="5" xfId="0" applyFont="1" applyBorder="1" applyAlignment="1">
      <alignment horizontal="justify" vertical="center" wrapText="1"/>
    </xf>
    <xf numFmtId="0" fontId="2" fillId="0" borderId="5" xfId="1" applyBorder="1" applyAlignment="1" applyProtection="1">
      <alignment horizontal="center" vertical="center" wrapText="1"/>
      <protection locked="0"/>
    </xf>
    <xf numFmtId="0" fontId="2" fillId="0" borderId="5" xfId="1" applyBorder="1" applyAlignment="1" applyProtection="1">
      <alignment horizontal="justify" vertical="center" wrapText="1"/>
      <protection locked="0"/>
    </xf>
    <xf numFmtId="0" fontId="18" fillId="13" borderId="5" xfId="1" applyFont="1" applyFill="1" applyBorder="1" applyAlignment="1">
      <alignment horizontal="center" vertical="center" wrapText="1"/>
    </xf>
    <xf numFmtId="1" fontId="18" fillId="13" borderId="5" xfId="1" applyNumberFormat="1" applyFont="1" applyFill="1" applyBorder="1" applyAlignment="1">
      <alignment horizontal="center" vertical="center" wrapText="1"/>
    </xf>
    <xf numFmtId="2" fontId="29" fillId="13" borderId="5" xfId="5" applyNumberFormat="1" applyFont="1" applyFill="1" applyBorder="1" applyAlignment="1" applyProtection="1">
      <alignment horizontal="center" vertical="center" wrapText="1"/>
    </xf>
    <xf numFmtId="2" fontId="29" fillId="0" borderId="5" xfId="5" applyNumberFormat="1" applyFont="1" applyFill="1" applyBorder="1" applyAlignment="1" applyProtection="1">
      <alignment horizontal="center" vertical="center" wrapText="1"/>
      <protection locked="0"/>
    </xf>
    <xf numFmtId="0" fontId="5" fillId="0" borderId="5" xfId="0" applyFont="1" applyFill="1" applyBorder="1" applyAlignment="1">
      <alignment horizontal="justify" vertical="center" wrapText="1"/>
    </xf>
    <xf numFmtId="0" fontId="16" fillId="0" borderId="5" xfId="0" applyFont="1" applyFill="1" applyBorder="1" applyAlignment="1">
      <alignment horizontal="justify" vertical="top" wrapText="1"/>
    </xf>
    <xf numFmtId="0" fontId="16" fillId="0" borderId="5" xfId="0" applyFont="1" applyFill="1" applyBorder="1" applyAlignment="1">
      <alignment horizontal="justify" vertical="center" wrapText="1"/>
    </xf>
    <xf numFmtId="0" fontId="9" fillId="0" borderId="5"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2" fillId="0" borderId="0" xfId="0" applyFont="1" applyFill="1" applyAlignment="1">
      <alignment horizontal="justify" vertical="center" wrapText="1"/>
    </xf>
    <xf numFmtId="14" fontId="9" fillId="0" borderId="5" xfId="0" applyNumberFormat="1" applyFont="1" applyFill="1" applyBorder="1" applyAlignment="1">
      <alignment horizontal="justify" vertical="center" wrapText="1"/>
    </xf>
    <xf numFmtId="0" fontId="16" fillId="8" borderId="5" xfId="1" applyFont="1" applyFill="1" applyBorder="1" applyAlignment="1">
      <alignment horizontal="center" vertical="center" wrapText="1"/>
    </xf>
    <xf numFmtId="0" fontId="2" fillId="0" borderId="5" xfId="1" applyBorder="1" applyAlignment="1" applyProtection="1">
      <alignment horizontal="justify" vertical="center" wrapText="1"/>
      <protection locked="0"/>
    </xf>
    <xf numFmtId="0" fontId="2" fillId="2" borderId="5" xfId="1" applyFill="1" applyBorder="1" applyAlignment="1" applyProtection="1">
      <alignment horizontal="justify" vertical="center" wrapText="1"/>
      <protection locked="0"/>
    </xf>
    <xf numFmtId="2" fontId="29" fillId="13" borderId="5" xfId="5" applyNumberFormat="1" applyFont="1" applyFill="1" applyBorder="1" applyAlignment="1" applyProtection="1">
      <alignment horizontal="center" vertical="center" wrapText="1"/>
    </xf>
    <xf numFmtId="2" fontId="29" fillId="0" borderId="5" xfId="5" applyNumberFormat="1" applyFont="1" applyFill="1" applyBorder="1" applyAlignment="1" applyProtection="1">
      <alignment horizontal="center" vertical="center" wrapText="1"/>
      <protection locked="0"/>
    </xf>
    <xf numFmtId="2" fontId="29" fillId="2" borderId="5" xfId="5" applyNumberFormat="1" applyFont="1" applyFill="1" applyBorder="1" applyAlignment="1" applyProtection="1">
      <alignment horizontal="center" vertical="center" wrapText="1"/>
      <protection locked="0"/>
    </xf>
    <xf numFmtId="0" fontId="16" fillId="8" borderId="5" xfId="0" applyFont="1" applyFill="1" applyBorder="1" applyAlignment="1">
      <alignment horizontal="center" vertical="center" wrapText="1"/>
    </xf>
    <xf numFmtId="0" fontId="2" fillId="2" borderId="0" xfId="1" applyFill="1" applyAlignment="1" applyProtection="1">
      <alignment horizontal="left" vertical="center" wrapText="1"/>
      <protection locked="0"/>
    </xf>
    <xf numFmtId="0" fontId="29" fillId="8" borderId="5" xfId="0" applyFont="1" applyFill="1" applyBorder="1" applyAlignment="1">
      <alignment horizontal="center" vertical="center" wrapText="1"/>
    </xf>
    <xf numFmtId="0" fontId="29" fillId="8" borderId="5" xfId="1" applyFont="1" applyFill="1" applyBorder="1" applyAlignment="1">
      <alignment horizontal="center" vertical="center" wrapText="1"/>
    </xf>
    <xf numFmtId="0" fontId="2" fillId="0" borderId="5" xfId="1" applyBorder="1" applyAlignment="1" applyProtection="1">
      <alignment horizontal="center" vertical="center" wrapText="1"/>
      <protection locked="0"/>
    </xf>
    <xf numFmtId="0" fontId="2" fillId="2" borderId="5" xfId="1" applyFill="1" applyBorder="1" applyAlignment="1" applyProtection="1">
      <alignment horizontal="center" vertical="center" wrapText="1"/>
      <protection locked="0"/>
    </xf>
    <xf numFmtId="0" fontId="16" fillId="8" borderId="5" xfId="1" applyFont="1" applyFill="1" applyBorder="1" applyAlignment="1">
      <alignment horizontal="center" vertical="center" textRotation="90" wrapText="1"/>
    </xf>
    <xf numFmtId="0" fontId="2" fillId="0" borderId="0" xfId="1" applyAlignment="1" applyProtection="1">
      <alignment horizontal="left" vertical="center" wrapText="1"/>
      <protection locked="0"/>
    </xf>
    <xf numFmtId="14" fontId="2" fillId="0" borderId="5" xfId="1" applyNumberFormat="1" applyBorder="1" applyAlignment="1" applyProtection="1">
      <alignment horizontal="center" vertical="center" wrapText="1"/>
      <protection locked="0"/>
    </xf>
    <xf numFmtId="0" fontId="18" fillId="13" borderId="5" xfId="1" applyFont="1" applyFill="1" applyBorder="1" applyAlignment="1">
      <alignment horizontal="center" vertical="center" wrapText="1"/>
    </xf>
    <xf numFmtId="0" fontId="18" fillId="0" borderId="5" xfId="1" applyFont="1" applyBorder="1" applyAlignment="1">
      <alignment horizontal="center" vertical="center" wrapText="1"/>
    </xf>
    <xf numFmtId="0" fontId="18" fillId="2" borderId="5" xfId="1" applyFont="1" applyFill="1" applyBorder="1" applyAlignment="1">
      <alignment horizontal="center" vertical="center" wrapText="1"/>
    </xf>
    <xf numFmtId="0" fontId="2" fillId="0" borderId="5" xfId="1" applyBorder="1" applyAlignment="1">
      <alignment horizontal="center" vertical="center" wrapText="1"/>
    </xf>
    <xf numFmtId="0" fontId="2" fillId="2" borderId="5" xfId="1" applyFill="1" applyBorder="1" applyAlignment="1">
      <alignment horizontal="center" vertical="center" wrapText="1"/>
    </xf>
    <xf numFmtId="1" fontId="18" fillId="13" borderId="5" xfId="1" applyNumberFormat="1" applyFont="1" applyFill="1" applyBorder="1" applyAlignment="1">
      <alignment horizontal="center" vertical="center" wrapText="1"/>
    </xf>
    <xf numFmtId="0" fontId="2" fillId="0" borderId="7" xfId="1" applyBorder="1" applyAlignment="1" applyProtection="1">
      <alignment horizontal="justify" vertical="center" wrapText="1"/>
      <protection locked="0"/>
    </xf>
    <xf numFmtId="0" fontId="2" fillId="0" borderId="9" xfId="1" applyBorder="1" applyAlignment="1" applyProtection="1">
      <alignment horizontal="center" vertical="center" wrapText="1"/>
      <protection locked="0"/>
    </xf>
    <xf numFmtId="0" fontId="2" fillId="7" borderId="5" xfId="1" applyFill="1" applyBorder="1" applyAlignment="1" applyProtection="1">
      <alignment horizontal="center" vertical="center" wrapText="1"/>
      <protection locked="0"/>
    </xf>
    <xf numFmtId="0" fontId="16" fillId="4" borderId="5" xfId="1" applyFont="1" applyFill="1" applyBorder="1" applyAlignment="1">
      <alignment horizontal="center" vertical="center" wrapText="1"/>
    </xf>
    <xf numFmtId="0" fontId="26" fillId="8" borderId="5" xfId="1" applyFont="1" applyFill="1" applyBorder="1" applyAlignment="1">
      <alignment horizontal="center" vertical="center" wrapText="1"/>
    </xf>
    <xf numFmtId="0" fontId="2" fillId="0" borderId="7" xfId="1" applyBorder="1" applyAlignment="1" applyProtection="1">
      <alignment horizontal="center" vertical="center" wrapText="1"/>
      <protection locked="0"/>
    </xf>
    <xf numFmtId="0" fontId="2" fillId="0" borderId="8" xfId="1" applyBorder="1" applyAlignment="1" applyProtection="1">
      <alignment horizontal="center" vertical="center" wrapText="1"/>
      <protection locked="0"/>
    </xf>
    <xf numFmtId="0" fontId="24" fillId="0" borderId="1"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4"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2" xfId="1" applyFont="1" applyBorder="1" applyAlignment="1" applyProtection="1">
      <alignment horizontal="center" vertical="center" wrapText="1"/>
      <protection locked="0"/>
    </xf>
    <xf numFmtId="0" fontId="24" fillId="0" borderId="5" xfId="1" applyFont="1" applyBorder="1" applyAlignment="1" applyProtection="1">
      <alignment horizontal="center" vertical="center" wrapText="1"/>
      <protection locked="0"/>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25" fillId="0" borderId="10" xfId="1" applyFont="1" applyBorder="1" applyAlignment="1">
      <alignment horizontal="left" vertical="center" wrapText="1"/>
    </xf>
    <xf numFmtId="0" fontId="25" fillId="0" borderId="7" xfId="1" applyFont="1" applyBorder="1" applyAlignment="1">
      <alignment horizontal="left" vertical="center" wrapText="1"/>
    </xf>
    <xf numFmtId="0" fontId="25" fillId="0" borderId="11" xfId="1" applyFont="1" applyBorder="1" applyAlignment="1">
      <alignment horizontal="left" vertical="center" wrapText="1"/>
    </xf>
    <xf numFmtId="0" fontId="21" fillId="3" borderId="5" xfId="0" applyFont="1" applyFill="1" applyBorder="1" applyAlignment="1">
      <alignment horizontal="center" vertical="center" wrapText="1"/>
    </xf>
    <xf numFmtId="2" fontId="16" fillId="8" borderId="5" xfId="5" applyNumberFormat="1" applyFont="1" applyFill="1" applyBorder="1" applyAlignment="1" applyProtection="1">
      <alignment horizontal="center" vertical="center" wrapText="1"/>
    </xf>
    <xf numFmtId="0" fontId="2" fillId="0" borderId="7" xfId="1" applyFont="1" applyBorder="1" applyAlignment="1" applyProtection="1">
      <alignment horizontal="left" vertical="top" wrapText="1"/>
      <protection locked="0"/>
    </xf>
    <xf numFmtId="0" fontId="2" fillId="0" borderId="9" xfId="1" applyFont="1" applyBorder="1" applyAlignment="1" applyProtection="1">
      <alignment horizontal="left" vertical="top" wrapText="1"/>
      <protection locked="0"/>
    </xf>
    <xf numFmtId="9" fontId="2" fillId="0" borderId="7" xfId="1" applyNumberFormat="1" applyBorder="1" applyAlignment="1" applyProtection="1">
      <alignment horizontal="center" vertical="center" wrapText="1"/>
      <protection locked="0"/>
    </xf>
    <xf numFmtId="9" fontId="2" fillId="0" borderId="9" xfId="1" applyNumberFormat="1" applyBorder="1" applyAlignment="1" applyProtection="1">
      <alignment horizontal="center" vertical="center" wrapText="1"/>
      <protection locked="0"/>
    </xf>
    <xf numFmtId="14" fontId="2" fillId="0" borderId="7" xfId="1" applyNumberFormat="1" applyBorder="1" applyAlignment="1" applyProtection="1">
      <alignment horizontal="center" vertical="center" wrapText="1"/>
      <protection locked="0"/>
    </xf>
    <xf numFmtId="14" fontId="2" fillId="0" borderId="8" xfId="1" applyNumberFormat="1" applyBorder="1" applyAlignment="1" applyProtection="1">
      <alignment horizontal="center" vertical="center" wrapText="1"/>
      <protection locked="0"/>
    </xf>
    <xf numFmtId="14" fontId="2" fillId="0" borderId="9" xfId="1" applyNumberFormat="1" applyBorder="1" applyAlignment="1" applyProtection="1">
      <alignment horizontal="center" vertical="center" wrapText="1"/>
      <protection locked="0"/>
    </xf>
    <xf numFmtId="0" fontId="2" fillId="7" borderId="7" xfId="1" applyFill="1" applyBorder="1" applyAlignment="1" applyProtection="1">
      <alignment horizontal="center" vertical="center" wrapText="1"/>
      <protection locked="0"/>
    </xf>
    <xf numFmtId="0" fontId="2" fillId="7" borderId="8" xfId="1" applyFill="1" applyBorder="1" applyAlignment="1" applyProtection="1">
      <alignment horizontal="center" vertical="center" wrapText="1"/>
      <protection locked="0"/>
    </xf>
    <xf numFmtId="0" fontId="2" fillId="7" borderId="9" xfId="1" applyFill="1" applyBorder="1" applyAlignment="1" applyProtection="1">
      <alignment horizontal="center" vertical="center" wrapText="1"/>
      <protection locked="0"/>
    </xf>
    <xf numFmtId="0" fontId="2" fillId="2" borderId="7" xfId="1" applyFill="1" applyBorder="1" applyAlignment="1" applyProtection="1">
      <alignment horizontal="center" vertical="center" wrapText="1"/>
      <protection locked="0"/>
    </xf>
    <xf numFmtId="0" fontId="2" fillId="2" borderId="8" xfId="1" applyFill="1" applyBorder="1" applyAlignment="1" applyProtection="1">
      <alignment horizontal="center" vertical="center" wrapText="1"/>
      <protection locked="0"/>
    </xf>
    <xf numFmtId="0" fontId="2" fillId="2" borderId="9" xfId="1" applyFill="1" applyBorder="1" applyAlignment="1" applyProtection="1">
      <alignment horizontal="center" vertical="center" wrapText="1"/>
      <protection locked="0"/>
    </xf>
    <xf numFmtId="0" fontId="2" fillId="0" borderId="7" xfId="1" applyBorder="1" applyAlignment="1">
      <alignment horizontal="center" vertical="center" wrapText="1"/>
    </xf>
    <xf numFmtId="0" fontId="2" fillId="0" borderId="8" xfId="1" applyBorder="1" applyAlignment="1">
      <alignment horizontal="center" vertical="center" wrapText="1"/>
    </xf>
    <xf numFmtId="0" fontId="2" fillId="0" borderId="9" xfId="1" applyBorder="1" applyAlignment="1">
      <alignment horizontal="center" vertical="center" wrapText="1"/>
    </xf>
    <xf numFmtId="0" fontId="29" fillId="0" borderId="7" xfId="1" applyFont="1" applyBorder="1" applyAlignment="1">
      <alignment horizontal="center" vertical="center" wrapText="1"/>
    </xf>
    <xf numFmtId="0" fontId="29" fillId="0" borderId="8" xfId="1" applyFont="1" applyBorder="1" applyAlignment="1">
      <alignment horizontal="center" vertical="center" wrapText="1"/>
    </xf>
    <xf numFmtId="0" fontId="29" fillId="0" borderId="9" xfId="1" applyFont="1" applyBorder="1" applyAlignment="1">
      <alignment horizontal="center" vertical="center" wrapText="1"/>
    </xf>
    <xf numFmtId="2" fontId="29" fillId="2" borderId="7" xfId="5" applyNumberFormat="1" applyFont="1" applyFill="1" applyBorder="1" applyAlignment="1" applyProtection="1">
      <alignment horizontal="center" vertical="center" wrapText="1"/>
    </xf>
    <xf numFmtId="2" fontId="29" fillId="2" borderId="8" xfId="5" applyNumberFormat="1" applyFont="1" applyFill="1" applyBorder="1" applyAlignment="1" applyProtection="1">
      <alignment horizontal="center" vertical="center" wrapText="1"/>
    </xf>
    <xf numFmtId="2" fontId="29" fillId="2" borderId="9" xfId="5" applyNumberFormat="1" applyFont="1" applyFill="1" applyBorder="1" applyAlignment="1" applyProtection="1">
      <alignment horizontal="center" vertical="center" wrapText="1"/>
    </xf>
    <xf numFmtId="2" fontId="29" fillId="0" borderId="7" xfId="5" applyNumberFormat="1" applyFont="1" applyFill="1" applyBorder="1" applyAlignment="1" applyProtection="1">
      <alignment horizontal="center" vertical="center" wrapText="1"/>
      <protection locked="0"/>
    </xf>
    <xf numFmtId="2" fontId="29" fillId="0" borderId="8" xfId="5" applyNumberFormat="1" applyFont="1" applyFill="1" applyBorder="1" applyAlignment="1" applyProtection="1">
      <alignment horizontal="center" vertical="center" wrapText="1"/>
      <protection locked="0"/>
    </xf>
    <xf numFmtId="2" fontId="29" fillId="0" borderId="9" xfId="5" applyNumberFormat="1" applyFont="1" applyFill="1" applyBorder="1" applyAlignment="1" applyProtection="1">
      <alignment horizontal="center" vertical="center" wrapText="1"/>
      <protection locked="0"/>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4" fillId="0" borderId="5" xfId="0" applyFont="1" applyFill="1" applyBorder="1" applyAlignment="1">
      <alignment horizontal="left"/>
    </xf>
    <xf numFmtId="0" fontId="13" fillId="2" borderId="5" xfId="0" applyFont="1" applyFill="1" applyBorder="1" applyAlignment="1">
      <alignment horizontal="left"/>
    </xf>
    <xf numFmtId="0" fontId="13" fillId="2" borderId="5" xfId="0" applyFont="1" applyFill="1" applyBorder="1" applyAlignment="1">
      <alignment horizontal="center"/>
    </xf>
    <xf numFmtId="0" fontId="5" fillId="5"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0" fillId="0" borderId="5" xfId="0" applyBorder="1" applyAlignment="1">
      <alignment horizontal="center" vertical="center" wrapText="1"/>
    </xf>
    <xf numFmtId="0" fontId="11" fillId="2" borderId="5" xfId="0" applyFont="1" applyFill="1" applyBorder="1" applyAlignment="1">
      <alignment horizontal="left"/>
    </xf>
    <xf numFmtId="14" fontId="2" fillId="2"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8" fillId="0" borderId="5" xfId="0" applyFont="1" applyBorder="1" applyAlignment="1">
      <alignment horizontal="center"/>
    </xf>
    <xf numFmtId="0" fontId="6" fillId="2" borderId="5" xfId="0" applyFont="1" applyFill="1" applyBorder="1" applyAlignment="1">
      <alignment horizontal="center" vertical="center" wrapText="1"/>
    </xf>
    <xf numFmtId="0" fontId="0" fillId="0" borderId="5" xfId="0" applyBorder="1" applyAlignment="1">
      <alignment horizontal="center"/>
    </xf>
    <xf numFmtId="0" fontId="1" fillId="2" borderId="5" xfId="0" applyFont="1" applyFill="1" applyBorder="1" applyAlignment="1">
      <alignment horizontal="center" vertical="center" wrapText="1"/>
    </xf>
    <xf numFmtId="0" fontId="8" fillId="2" borderId="5" xfId="0" applyFont="1" applyFill="1" applyBorder="1" applyAlignment="1">
      <alignment horizontal="left"/>
    </xf>
    <xf numFmtId="0" fontId="2" fillId="2" borderId="5" xfId="0" applyFont="1" applyFill="1" applyBorder="1" applyAlignment="1">
      <alignment horizontal="center" vertical="center" wrapText="1"/>
    </xf>
    <xf numFmtId="0" fontId="16" fillId="0" borderId="7" xfId="0" applyFont="1" applyFill="1" applyBorder="1" applyAlignment="1">
      <alignment horizontal="justify" vertical="center" wrapText="1"/>
    </xf>
    <xf numFmtId="0" fontId="16" fillId="0" borderId="8" xfId="0" applyFont="1" applyFill="1" applyBorder="1" applyAlignment="1">
      <alignment horizontal="justify" vertical="center" wrapText="1"/>
    </xf>
    <xf numFmtId="0" fontId="16" fillId="0" borderId="9" xfId="0" applyFont="1" applyFill="1" applyBorder="1" applyAlignment="1">
      <alignment horizontal="justify" vertical="center" wrapText="1"/>
    </xf>
    <xf numFmtId="0" fontId="9" fillId="2" borderId="7" xfId="0" applyFont="1" applyFill="1" applyBorder="1" applyAlignment="1">
      <alignment horizontal="center" wrapText="1"/>
    </xf>
    <xf numFmtId="0" fontId="9" fillId="2" borderId="9" xfId="0" applyFont="1" applyFill="1" applyBorder="1" applyAlignment="1">
      <alignment horizontal="center" wrapText="1"/>
    </xf>
    <xf numFmtId="0" fontId="2" fillId="2" borderId="7" xfId="0" applyNumberFormat="1" applyFont="1" applyFill="1" applyBorder="1" applyAlignment="1" applyProtection="1">
      <alignment horizontal="justify" vertical="center" wrapText="1"/>
    </xf>
    <xf numFmtId="0" fontId="2" fillId="2" borderId="8" xfId="0" applyNumberFormat="1" applyFont="1" applyFill="1" applyBorder="1" applyAlignment="1" applyProtection="1">
      <alignment horizontal="justify"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0" borderId="5" xfId="0" applyFont="1" applyBorder="1" applyAlignment="1">
      <alignment horizontal="center" vertical="top"/>
    </xf>
    <xf numFmtId="0" fontId="13" fillId="2" borderId="5" xfId="0" applyFont="1" applyFill="1" applyBorder="1" applyAlignment="1">
      <alignment horizontal="center" vertical="center" wrapText="1"/>
    </xf>
    <xf numFmtId="0" fontId="4" fillId="2" borderId="5" xfId="0" applyFont="1" applyFill="1" applyBorder="1" applyAlignment="1">
      <alignment horizontal="left"/>
    </xf>
    <xf numFmtId="9" fontId="2" fillId="2" borderId="7"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14" fontId="2" fillId="2" borderId="9" xfId="0" applyNumberFormat="1" applyFont="1" applyFill="1" applyBorder="1" applyAlignment="1">
      <alignment horizontal="center" vertical="center" wrapText="1"/>
    </xf>
    <xf numFmtId="9" fontId="4" fillId="2" borderId="7" xfId="0" applyNumberFormat="1" applyFont="1" applyFill="1" applyBorder="1" applyAlignment="1">
      <alignment horizontal="center" vertical="center" wrapText="1"/>
    </xf>
    <xf numFmtId="9" fontId="4" fillId="2" borderId="9" xfId="0" applyNumberFormat="1" applyFont="1" applyFill="1" applyBorder="1" applyAlignment="1">
      <alignment horizontal="center" vertical="center" wrapText="1"/>
    </xf>
    <xf numFmtId="0" fontId="5" fillId="0" borderId="7" xfId="0" applyFont="1" applyFill="1" applyBorder="1" applyAlignment="1">
      <alignment horizontal="left" vertical="top" wrapText="1"/>
    </xf>
    <xf numFmtId="0" fontId="5" fillId="0" borderId="9" xfId="0" applyFont="1" applyFill="1" applyBorder="1" applyAlignment="1">
      <alignment horizontal="left" vertical="top" wrapText="1"/>
    </xf>
    <xf numFmtId="0" fontId="4" fillId="2" borderId="7" xfId="0" applyFont="1" applyFill="1" applyBorder="1" applyAlignment="1">
      <alignment horizontal="center" vertical="center" wrapText="1"/>
    </xf>
    <xf numFmtId="0" fontId="0" fillId="0" borderId="9" xfId="0" applyBorder="1" applyAlignment="1">
      <alignment horizontal="center" vertical="center" wrapText="1"/>
    </xf>
    <xf numFmtId="0" fontId="9" fillId="2" borderId="7" xfId="0" applyFont="1" applyFill="1" applyBorder="1" applyAlignment="1">
      <alignment horizontal="center" vertical="center" wrapText="1"/>
    </xf>
  </cellXfs>
  <cellStyles count="6">
    <cellStyle name="Millares" xfId="5" builtinId="3"/>
    <cellStyle name="Millares 2" xfId="2"/>
    <cellStyle name="Millares 2 2" xfId="4"/>
    <cellStyle name="Normal" xfId="0" builtinId="0"/>
    <cellStyle name="Normal 2" xfId="1"/>
    <cellStyle name="Porcentaje" xfId="3" builtinId="5"/>
  </cellStyles>
  <dxfs count="16">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323850</xdr:colOff>
          <xdr:row>8</xdr:row>
          <xdr:rowOff>142875</xdr:rowOff>
        </xdr:from>
        <xdr:to>
          <xdr:col>11</xdr:col>
          <xdr:colOff>1390650</xdr:colOff>
          <xdr:row>9</xdr:row>
          <xdr:rowOff>219075</xdr:rowOff>
        </xdr:to>
        <xdr:sp macro="" textlink="">
          <xdr:nvSpPr>
            <xdr:cNvPr id="7169" name="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10</xdr:row>
          <xdr:rowOff>123825</xdr:rowOff>
        </xdr:from>
        <xdr:to>
          <xdr:col>5</xdr:col>
          <xdr:colOff>1552575</xdr:colOff>
          <xdr:row>11</xdr:row>
          <xdr:rowOff>85725</xdr:rowOff>
        </xdr:to>
        <xdr:sp macro="" textlink="">
          <xdr:nvSpPr>
            <xdr:cNvPr id="7170" name="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142875</xdr:rowOff>
        </xdr:from>
        <xdr:to>
          <xdr:col>5</xdr:col>
          <xdr:colOff>1533525</xdr:colOff>
          <xdr:row>11</xdr:row>
          <xdr:rowOff>361950</xdr:rowOff>
        </xdr:to>
        <xdr:sp macro="" textlink="">
          <xdr:nvSpPr>
            <xdr:cNvPr id="7171" name="Button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Causa</a:t>
              </a:r>
            </a:p>
          </xdr:txBody>
        </xdr:sp>
        <xdr:clientData fPrintsWithSheet="0"/>
      </xdr:twoCellAnchor>
    </mc:Choice>
    <mc:Fallback/>
  </mc:AlternateContent>
  <xdr:oneCellAnchor>
    <xdr:from>
      <xdr:col>0</xdr:col>
      <xdr:colOff>465666</xdr:colOff>
      <xdr:row>0</xdr:row>
      <xdr:rowOff>63500</xdr:rowOff>
    </xdr:from>
    <xdr:ext cx="1590146" cy="857250"/>
    <xdr:pic>
      <xdr:nvPicPr>
        <xdr:cNvPr id="5" name="Imagen 4" descr="logo nuevo contralor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666" y="63500"/>
          <a:ext cx="1590146" cy="85725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1128364</xdr:colOff>
      <xdr:row>8</xdr:row>
      <xdr:rowOff>0</xdr:rowOff>
    </xdr:from>
    <xdr:ext cx="184730" cy="623248"/>
    <xdr:sp macro="" textlink="">
      <xdr:nvSpPr>
        <xdr:cNvPr id="2" name="Rectángulo 1">
          <a:extLst>
            <a:ext uri="{FF2B5EF4-FFF2-40B4-BE49-F238E27FC236}">
              <a16:creationId xmlns:a16="http://schemas.microsoft.com/office/drawing/2014/main" id="{00000000-0008-0000-0100-000002000000}"/>
            </a:ext>
          </a:extLst>
        </xdr:cNvPr>
        <xdr:cNvSpPr/>
      </xdr:nvSpPr>
      <xdr:spPr>
        <a:xfrm>
          <a:off x="22054789" y="112299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29308</xdr:colOff>
      <xdr:row>0</xdr:row>
      <xdr:rowOff>232682</xdr:rowOff>
    </xdr:from>
    <xdr:to>
      <xdr:col>0</xdr:col>
      <xdr:colOff>820616</xdr:colOff>
      <xdr:row>2</xdr:row>
      <xdr:rowOff>81643</xdr:rowOff>
    </xdr:to>
    <xdr:pic>
      <xdr:nvPicPr>
        <xdr:cNvPr id="3" name="Imagen 2" descr="cid:4c49b84f-13fe-4e3f-9a59-dd70e9096779">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232682"/>
          <a:ext cx="791308" cy="79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1364902</xdr:colOff>
      <xdr:row>11</xdr:row>
      <xdr:rowOff>166134</xdr:rowOff>
    </xdr:from>
    <xdr:ext cx="4538383" cy="641839"/>
    <xdr:sp macro="" textlink="">
      <xdr:nvSpPr>
        <xdr:cNvPr id="7" name="Rectángulo 6">
          <a:extLst>
            <a:ext uri="{FF2B5EF4-FFF2-40B4-BE49-F238E27FC236}">
              <a16:creationId xmlns:a16="http://schemas.microsoft.com/office/drawing/2014/main" id="{00000000-0008-0000-0100-000007000000}"/>
            </a:ext>
          </a:extLst>
        </xdr:cNvPr>
        <xdr:cNvSpPr/>
      </xdr:nvSpPr>
      <xdr:spPr>
        <a:xfrm>
          <a:off x="20381675" y="1076546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-8544</xdr:colOff>
      <xdr:row>0</xdr:row>
      <xdr:rowOff>232682</xdr:rowOff>
    </xdr:from>
    <xdr:to>
      <xdr:col>0</xdr:col>
      <xdr:colOff>824220</xdr:colOff>
      <xdr:row>2</xdr:row>
      <xdr:rowOff>99681</xdr:rowOff>
    </xdr:to>
    <xdr:pic>
      <xdr:nvPicPr>
        <xdr:cNvPr id="5" name="Imagen 4" descr="logo nuevo contraloria">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44" y="232682"/>
          <a:ext cx="832764" cy="80842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11</xdr:col>
      <xdr:colOff>1318864</xdr:colOff>
      <xdr:row>13</xdr:row>
      <xdr:rowOff>174625</xdr:rowOff>
    </xdr:from>
    <xdr:ext cx="184730" cy="623248"/>
    <xdr:sp macro="" textlink="">
      <xdr:nvSpPr>
        <xdr:cNvPr id="2" name="Rectángulo 1">
          <a:extLst>
            <a:ext uri="{FF2B5EF4-FFF2-40B4-BE49-F238E27FC236}">
              <a16:creationId xmlns:a16="http://schemas.microsoft.com/office/drawing/2014/main" id="{00000000-0008-0000-0200-000002000000}"/>
            </a:ext>
          </a:extLst>
        </xdr:cNvPr>
        <xdr:cNvSpPr/>
      </xdr:nvSpPr>
      <xdr:spPr>
        <a:xfrm>
          <a:off x="17939989" y="16795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4" name="Rectángulo 3">
          <a:extLst>
            <a:ext uri="{FF2B5EF4-FFF2-40B4-BE49-F238E27FC236}">
              <a16:creationId xmlns:a16="http://schemas.microsoft.com/office/drawing/2014/main" id="{00000000-0008-0000-0200-000004000000}"/>
            </a:ext>
          </a:extLst>
        </xdr:cNvPr>
        <xdr:cNvSpPr/>
      </xdr:nvSpPr>
      <xdr:spPr>
        <a:xfrm>
          <a:off x="17812989" y="26765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5" name="Rectángulo 4">
          <a:extLst>
            <a:ext uri="{FF2B5EF4-FFF2-40B4-BE49-F238E27FC236}">
              <a16:creationId xmlns:a16="http://schemas.microsoft.com/office/drawing/2014/main" id="{00000000-0008-0000-0200-000005000000}"/>
            </a:ext>
          </a:extLst>
        </xdr:cNvPr>
        <xdr:cNvSpPr/>
      </xdr:nvSpPr>
      <xdr:spPr>
        <a:xfrm>
          <a:off x="17812989" y="52673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13</xdr:col>
      <xdr:colOff>375894</xdr:colOff>
      <xdr:row>13</xdr:row>
      <xdr:rowOff>113592</xdr:rowOff>
    </xdr:from>
    <xdr:ext cx="4538383" cy="641839"/>
    <xdr:sp macro="" textlink="">
      <xdr:nvSpPr>
        <xdr:cNvPr id="8" name="Rectángulo 7">
          <a:extLst>
            <a:ext uri="{FF2B5EF4-FFF2-40B4-BE49-F238E27FC236}">
              <a16:creationId xmlns:a16="http://schemas.microsoft.com/office/drawing/2014/main" id="{00000000-0008-0000-0200-000008000000}"/>
            </a:ext>
          </a:extLst>
        </xdr:cNvPr>
        <xdr:cNvSpPr/>
      </xdr:nvSpPr>
      <xdr:spPr>
        <a:xfrm>
          <a:off x="20411239" y="1324057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57588</xdr:colOff>
      <xdr:row>0</xdr:row>
      <xdr:rowOff>89009</xdr:rowOff>
    </xdr:from>
    <xdr:to>
      <xdr:col>0</xdr:col>
      <xdr:colOff>900604</xdr:colOff>
      <xdr:row>2</xdr:row>
      <xdr:rowOff>231337</xdr:rowOff>
    </xdr:to>
    <xdr:pic>
      <xdr:nvPicPr>
        <xdr:cNvPr id="10" name="Imagen 9" descr="logo nuevo contraloria">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88" y="89009"/>
          <a:ext cx="843016" cy="951953"/>
        </a:xfrm>
        <a:prstGeom prst="rect">
          <a:avLst/>
        </a:prstGeom>
        <a:noFill/>
        <a:ln>
          <a:noFill/>
        </a:ln>
      </xdr:spPr>
    </xdr:pic>
    <xdr:clientData/>
  </xdr:twoCellAnchor>
  <xdr:oneCellAnchor>
    <xdr:from>
      <xdr:col>11</xdr:col>
      <xdr:colOff>1191864</xdr:colOff>
      <xdr:row>6</xdr:row>
      <xdr:rowOff>0</xdr:rowOff>
    </xdr:from>
    <xdr:ext cx="184730" cy="623248"/>
    <xdr:sp macro="" textlink="">
      <xdr:nvSpPr>
        <xdr:cNvPr id="7" name="Rectángulo 6">
          <a:extLst>
            <a:ext uri="{FF2B5EF4-FFF2-40B4-BE49-F238E27FC236}">
              <a16:creationId xmlns:a16="http://schemas.microsoft.com/office/drawing/2014/main" id="{00000000-0008-0000-0200-000007000000}"/>
            </a:ext>
          </a:extLst>
        </xdr:cNvPr>
        <xdr:cNvSpPr/>
      </xdr:nvSpPr>
      <xdr:spPr>
        <a:xfrm>
          <a:off x="17789450" y="2835603"/>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8</xdr:row>
      <xdr:rowOff>0</xdr:rowOff>
    </xdr:from>
    <xdr:ext cx="184730" cy="623248"/>
    <xdr:sp macro="" textlink="">
      <xdr:nvSpPr>
        <xdr:cNvPr id="9" name="Rectángulo 8">
          <a:extLst>
            <a:ext uri="{FF2B5EF4-FFF2-40B4-BE49-F238E27FC236}">
              <a16:creationId xmlns:a16="http://schemas.microsoft.com/office/drawing/2014/main" id="{00000000-0008-0000-0200-000009000000}"/>
            </a:ext>
          </a:extLst>
        </xdr:cNvPr>
        <xdr:cNvSpPr/>
      </xdr:nvSpPr>
      <xdr:spPr>
        <a:xfrm>
          <a:off x="18389781" y="62230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629889</xdr:colOff>
      <xdr:row>14</xdr:row>
      <xdr:rowOff>127000</xdr:rowOff>
    </xdr:from>
    <xdr:ext cx="184730" cy="623248"/>
    <xdr:sp macro="" textlink="">
      <xdr:nvSpPr>
        <xdr:cNvPr id="2" name="Rectángulo 1">
          <a:extLst>
            <a:ext uri="{FF2B5EF4-FFF2-40B4-BE49-F238E27FC236}">
              <a16:creationId xmlns:a16="http://schemas.microsoft.com/office/drawing/2014/main" id="{00000000-0008-0000-0300-000002000000}"/>
            </a:ext>
          </a:extLst>
        </xdr:cNvPr>
        <xdr:cNvSpPr/>
      </xdr:nvSpPr>
      <xdr:spPr>
        <a:xfrm>
          <a:off x="17917764" y="100520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12</xdr:col>
      <xdr:colOff>624167</xdr:colOff>
      <xdr:row>12</xdr:row>
      <xdr:rowOff>2063261</xdr:rowOff>
    </xdr:from>
    <xdr:ext cx="4538383" cy="641839"/>
    <xdr:sp macro="" textlink="">
      <xdr:nvSpPr>
        <xdr:cNvPr id="5" name="Rectángulo 4">
          <a:extLst>
            <a:ext uri="{FF2B5EF4-FFF2-40B4-BE49-F238E27FC236}">
              <a16:creationId xmlns:a16="http://schemas.microsoft.com/office/drawing/2014/main" id="{00000000-0008-0000-0300-000005000000}"/>
            </a:ext>
          </a:extLst>
        </xdr:cNvPr>
        <xdr:cNvSpPr/>
      </xdr:nvSpPr>
      <xdr:spPr>
        <a:xfrm>
          <a:off x="16778567" y="13931411"/>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161924</xdr:colOff>
      <xdr:row>0</xdr:row>
      <xdr:rowOff>142874</xdr:rowOff>
    </xdr:from>
    <xdr:to>
      <xdr:col>0</xdr:col>
      <xdr:colOff>1066799</xdr:colOff>
      <xdr:row>2</xdr:row>
      <xdr:rowOff>57150</xdr:rowOff>
    </xdr:to>
    <xdr:pic>
      <xdr:nvPicPr>
        <xdr:cNvPr id="7" name="Imagen 6" descr="logo nuevo contraloria">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42874"/>
          <a:ext cx="904875" cy="80010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10</xdr:col>
      <xdr:colOff>828558</xdr:colOff>
      <xdr:row>8</xdr:row>
      <xdr:rowOff>79375</xdr:rowOff>
    </xdr:from>
    <xdr:ext cx="184731" cy="623248"/>
    <xdr:sp macro="" textlink="">
      <xdr:nvSpPr>
        <xdr:cNvPr id="2" name="Rectángulo 1">
          <a:extLst>
            <a:ext uri="{FF2B5EF4-FFF2-40B4-BE49-F238E27FC236}">
              <a16:creationId xmlns:a16="http://schemas.microsoft.com/office/drawing/2014/main" id="{00000000-0008-0000-0400-000002000000}"/>
            </a:ext>
          </a:extLst>
        </xdr:cNvPr>
        <xdr:cNvSpPr/>
      </xdr:nvSpPr>
      <xdr:spPr>
        <a:xfrm>
          <a:off x="18459333" y="71278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1348067</xdr:colOff>
      <xdr:row>8</xdr:row>
      <xdr:rowOff>0</xdr:rowOff>
    </xdr:from>
    <xdr:ext cx="4538383" cy="641839"/>
    <xdr:sp macro="" textlink="">
      <xdr:nvSpPr>
        <xdr:cNvPr id="5" name="Rectángulo 4">
          <a:extLst>
            <a:ext uri="{FF2B5EF4-FFF2-40B4-BE49-F238E27FC236}">
              <a16:creationId xmlns:a16="http://schemas.microsoft.com/office/drawing/2014/main" id="{00000000-0008-0000-0400-000005000000}"/>
            </a:ext>
          </a:extLst>
        </xdr:cNvPr>
        <xdr:cNvSpPr/>
      </xdr:nvSpPr>
      <xdr:spPr>
        <a:xfrm>
          <a:off x="12892367" y="7444886"/>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133690</xdr:colOff>
      <xdr:row>0</xdr:row>
      <xdr:rowOff>103755</xdr:rowOff>
    </xdr:from>
    <xdr:to>
      <xdr:col>0</xdr:col>
      <xdr:colOff>733765</xdr:colOff>
      <xdr:row>2</xdr:row>
      <xdr:rowOff>56130</xdr:rowOff>
    </xdr:to>
    <xdr:pic>
      <xdr:nvPicPr>
        <xdr:cNvPr id="7" name="Imagen 6" descr="logo nuevo contraloria">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690" y="103755"/>
          <a:ext cx="600075" cy="72628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gomez/Downloads/Consolidado%20mapa%20de%20riesgos%20Contraloria%20de%20Bogot&#225;%20version%20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OCESO%20DIRECCIONAMIENTO%20Hdo\RIESGOS\MAPA%20DE%20RIESGOS\2021\Modif%20Mapa%20Riesgos%202021%20Versi&#243;n%202.0\Mpa%20de%20Riesgos%202021%20Versi&#243;n%202.0\PDE-07%20Consolidado%20Mapa%20de%20Riesgos%20Institucionales%202021%20V.2.0%20hdo%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PROCESO%20DIRECCIONAMIENTO%20Hdo/RIESGOS/2021/Procesos/TICs%20Mapa%20de%20Riesgos%202021%20PGTI%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sheetName val="1.1 Matriz def corrupción"/>
      <sheetName val="3.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8"/>
  <sheetViews>
    <sheetView tabSelected="1" showWhiteSpace="0" view="pageBreakPreview" topLeftCell="AZ20" zoomScale="70" zoomScaleNormal="100" zoomScaleSheetLayoutView="70" workbookViewId="0">
      <selection activeCell="BB21" sqref="BB21"/>
    </sheetView>
  </sheetViews>
  <sheetFormatPr baseColWidth="10" defaultRowHeight="12.75" x14ac:dyDescent="0.2"/>
  <cols>
    <col min="1" max="1" width="18.85546875" style="54" customWidth="1"/>
    <col min="2" max="2" width="20.5703125" style="54" customWidth="1"/>
    <col min="3" max="3" width="28.85546875" style="54" customWidth="1"/>
    <col min="4" max="4" width="30.5703125" style="54" customWidth="1"/>
    <col min="5" max="5" width="29.140625" style="54" customWidth="1"/>
    <col min="6" max="6" width="28" style="54" customWidth="1"/>
    <col min="7" max="7" width="23.140625" style="54" customWidth="1"/>
    <col min="8" max="8" width="6.85546875" style="54" customWidth="1"/>
    <col min="9" max="9" width="6" style="54" customWidth="1"/>
    <col min="10" max="10" width="24.42578125" style="54" customWidth="1"/>
    <col min="11" max="11" width="26" style="54" customWidth="1"/>
    <col min="12" max="12" width="24.28515625" style="54" customWidth="1"/>
    <col min="13" max="13" width="34.42578125" style="91" hidden="1" customWidth="1"/>
    <col min="14" max="14" width="6.7109375" style="91" customWidth="1"/>
    <col min="15" max="15" width="34.5703125" style="91" hidden="1" customWidth="1"/>
    <col min="16" max="16" width="5.7109375" style="91" customWidth="1"/>
    <col min="17" max="17" width="39.7109375" style="91" hidden="1" customWidth="1"/>
    <col min="18" max="18" width="5.7109375" style="91" customWidth="1"/>
    <col min="19" max="19" width="27.85546875" style="91" hidden="1" customWidth="1"/>
    <col min="20" max="20" width="3.5703125" style="91" customWidth="1"/>
    <col min="21" max="21" width="36.28515625" style="91" hidden="1" customWidth="1"/>
    <col min="22" max="22" width="5.42578125" style="91" customWidth="1"/>
    <col min="23" max="23" width="39.7109375" style="91" hidden="1" customWidth="1"/>
    <col min="24" max="24" width="5.140625" style="91" customWidth="1"/>
    <col min="25" max="25" width="34.5703125" style="91" hidden="1" customWidth="1"/>
    <col min="26" max="26" width="7.140625" style="91" customWidth="1"/>
    <col min="27" max="27" width="14.5703125" style="91" hidden="1" customWidth="1"/>
    <col min="28" max="28" width="20" style="91" hidden="1" customWidth="1"/>
    <col min="29" max="30" width="23" style="91" hidden="1" customWidth="1"/>
    <col min="31" max="31" width="8.140625" style="91" customWidth="1"/>
    <col min="32" max="32" width="17.28515625" style="91" hidden="1" customWidth="1"/>
    <col min="33" max="33" width="9.28515625" style="91" customWidth="1"/>
    <col min="34" max="34" width="27" style="91" hidden="1" customWidth="1"/>
    <col min="35" max="35" width="12.28515625" style="91" hidden="1" customWidth="1"/>
    <col min="36" max="36" width="14.5703125" style="91" hidden="1" customWidth="1"/>
    <col min="37" max="37" width="23.28515625" style="91" hidden="1" customWidth="1"/>
    <col min="38" max="38" width="20" style="91" hidden="1" customWidth="1"/>
    <col min="39" max="39" width="9.5703125" style="91" customWidth="1"/>
    <col min="40" max="40" width="34.7109375" style="54" hidden="1" customWidth="1"/>
    <col min="41" max="41" width="21" style="54" hidden="1" customWidth="1"/>
    <col min="42" max="42" width="7.140625" style="54" customWidth="1"/>
    <col min="43" max="43" width="6.7109375" style="54" customWidth="1"/>
    <col min="44" max="44" width="17.42578125" style="54" customWidth="1"/>
    <col min="45" max="45" width="18.28515625" style="54" customWidth="1"/>
    <col min="46" max="46" width="27" style="54" customWidth="1"/>
    <col min="47" max="47" width="24.42578125" style="54" customWidth="1"/>
    <col min="48" max="49" width="14.7109375" style="54" customWidth="1"/>
    <col min="50" max="50" width="12.7109375" style="54" customWidth="1"/>
    <col min="51" max="51" width="11.7109375" style="54" bestFit="1" customWidth="1"/>
    <col min="52" max="52" width="102.140625" style="54" customWidth="1"/>
    <col min="53" max="53" width="11.42578125" style="54" customWidth="1"/>
    <col min="54" max="54" width="124.85546875" style="54" customWidth="1"/>
    <col min="55" max="55" width="14.7109375" style="54" customWidth="1"/>
    <col min="56" max="56" width="68.140625" style="54" customWidth="1"/>
    <col min="57" max="57" width="10.85546875" style="54"/>
    <col min="58" max="58" width="18.5703125" style="54" customWidth="1"/>
    <col min="59" max="289" width="10.85546875" style="54"/>
    <col min="290" max="290" width="15.7109375" style="54" customWidth="1"/>
    <col min="291" max="291" width="10.28515625" style="54" customWidth="1"/>
    <col min="292" max="292" width="16.42578125" style="54" customWidth="1"/>
    <col min="293" max="293" width="18.140625" style="54" customWidth="1"/>
    <col min="294" max="294" width="26.7109375" style="54" customWidth="1"/>
    <col min="295" max="296" width="11.42578125" style="54" customWidth="1"/>
    <col min="297" max="297" width="14.28515625" style="54" customWidth="1"/>
    <col min="298" max="298" width="25" style="54" customWidth="1"/>
    <col min="299" max="300" width="11.42578125" style="54" customWidth="1"/>
    <col min="301" max="301" width="19.7109375" style="54" customWidth="1"/>
    <col min="302" max="302" width="11.42578125" style="54" customWidth="1"/>
    <col min="303" max="303" width="14.7109375" style="54" customWidth="1"/>
    <col min="304" max="310" width="11.42578125" style="54" customWidth="1"/>
    <col min="311" max="311" width="33.5703125" style="54" customWidth="1"/>
    <col min="312" max="545" width="10.85546875" style="54"/>
    <col min="546" max="546" width="15.7109375" style="54" customWidth="1"/>
    <col min="547" max="547" width="10.28515625" style="54" customWidth="1"/>
    <col min="548" max="548" width="16.42578125" style="54" customWidth="1"/>
    <col min="549" max="549" width="18.140625" style="54" customWidth="1"/>
    <col min="550" max="550" width="26.7109375" style="54" customWidth="1"/>
    <col min="551" max="552" width="11.42578125" style="54" customWidth="1"/>
    <col min="553" max="553" width="14.28515625" style="54" customWidth="1"/>
    <col min="554" max="554" width="25" style="54" customWidth="1"/>
    <col min="555" max="556" width="11.42578125" style="54" customWidth="1"/>
    <col min="557" max="557" width="19.7109375" style="54" customWidth="1"/>
    <col min="558" max="558" width="11.42578125" style="54" customWidth="1"/>
    <col min="559" max="559" width="14.7109375" style="54" customWidth="1"/>
    <col min="560" max="566" width="11.42578125" style="54" customWidth="1"/>
    <col min="567" max="567" width="33.5703125" style="54" customWidth="1"/>
    <col min="568" max="801" width="10.85546875" style="54"/>
    <col min="802" max="802" width="15.7109375" style="54" customWidth="1"/>
    <col min="803" max="803" width="10.28515625" style="54" customWidth="1"/>
    <col min="804" max="804" width="16.42578125" style="54" customWidth="1"/>
    <col min="805" max="805" width="18.140625" style="54" customWidth="1"/>
    <col min="806" max="806" width="26.7109375" style="54" customWidth="1"/>
    <col min="807" max="808" width="11.42578125" style="54" customWidth="1"/>
    <col min="809" max="809" width="14.28515625" style="54" customWidth="1"/>
    <col min="810" max="810" width="25" style="54" customWidth="1"/>
    <col min="811" max="812" width="11.42578125" style="54" customWidth="1"/>
    <col min="813" max="813" width="19.7109375" style="54" customWidth="1"/>
    <col min="814" max="814" width="11.42578125" style="54" customWidth="1"/>
    <col min="815" max="815" width="14.7109375" style="54" customWidth="1"/>
    <col min="816" max="822" width="11.42578125" style="54" customWidth="1"/>
    <col min="823" max="823" width="33.5703125" style="54" customWidth="1"/>
    <col min="824" max="1057" width="10.85546875" style="54"/>
    <col min="1058" max="1058" width="15.7109375" style="54" customWidth="1"/>
    <col min="1059" max="1059" width="10.28515625" style="54" customWidth="1"/>
    <col min="1060" max="1060" width="16.42578125" style="54" customWidth="1"/>
    <col min="1061" max="1061" width="18.140625" style="54" customWidth="1"/>
    <col min="1062" max="1062" width="26.7109375" style="54" customWidth="1"/>
    <col min="1063" max="1064" width="11.42578125" style="54" customWidth="1"/>
    <col min="1065" max="1065" width="14.28515625" style="54" customWidth="1"/>
    <col min="1066" max="1066" width="25" style="54" customWidth="1"/>
    <col min="1067" max="1068" width="11.42578125" style="54" customWidth="1"/>
    <col min="1069" max="1069" width="19.7109375" style="54" customWidth="1"/>
    <col min="1070" max="1070" width="11.42578125" style="54" customWidth="1"/>
    <col min="1071" max="1071" width="14.7109375" style="54" customWidth="1"/>
    <col min="1072" max="1078" width="11.42578125" style="54" customWidth="1"/>
    <col min="1079" max="1079" width="33.5703125" style="54" customWidth="1"/>
    <col min="1080" max="1313" width="10.85546875" style="54"/>
    <col min="1314" max="1314" width="15.7109375" style="54" customWidth="1"/>
    <col min="1315" max="1315" width="10.28515625" style="54" customWidth="1"/>
    <col min="1316" max="1316" width="16.42578125" style="54" customWidth="1"/>
    <col min="1317" max="1317" width="18.140625" style="54" customWidth="1"/>
    <col min="1318" max="1318" width="26.7109375" style="54" customWidth="1"/>
    <col min="1319" max="1320" width="11.42578125" style="54" customWidth="1"/>
    <col min="1321" max="1321" width="14.28515625" style="54" customWidth="1"/>
    <col min="1322" max="1322" width="25" style="54" customWidth="1"/>
    <col min="1323" max="1324" width="11.42578125" style="54" customWidth="1"/>
    <col min="1325" max="1325" width="19.7109375" style="54" customWidth="1"/>
    <col min="1326" max="1326" width="11.42578125" style="54" customWidth="1"/>
    <col min="1327" max="1327" width="14.7109375" style="54" customWidth="1"/>
    <col min="1328" max="1334" width="11.42578125" style="54" customWidth="1"/>
    <col min="1335" max="1335" width="33.5703125" style="54" customWidth="1"/>
    <col min="1336" max="1569" width="10.85546875" style="54"/>
    <col min="1570" max="1570" width="15.7109375" style="54" customWidth="1"/>
    <col min="1571" max="1571" width="10.28515625" style="54" customWidth="1"/>
    <col min="1572" max="1572" width="16.42578125" style="54" customWidth="1"/>
    <col min="1573" max="1573" width="18.140625" style="54" customWidth="1"/>
    <col min="1574" max="1574" width="26.7109375" style="54" customWidth="1"/>
    <col min="1575" max="1576" width="11.42578125" style="54" customWidth="1"/>
    <col min="1577" max="1577" width="14.28515625" style="54" customWidth="1"/>
    <col min="1578" max="1578" width="25" style="54" customWidth="1"/>
    <col min="1579" max="1580" width="11.42578125" style="54" customWidth="1"/>
    <col min="1581" max="1581" width="19.7109375" style="54" customWidth="1"/>
    <col min="1582" max="1582" width="11.42578125" style="54" customWidth="1"/>
    <col min="1583" max="1583" width="14.7109375" style="54" customWidth="1"/>
    <col min="1584" max="1590" width="11.42578125" style="54" customWidth="1"/>
    <col min="1591" max="1591" width="33.5703125" style="54" customWidth="1"/>
    <col min="1592" max="1825" width="10.85546875" style="54"/>
    <col min="1826" max="1826" width="15.7109375" style="54" customWidth="1"/>
    <col min="1827" max="1827" width="10.28515625" style="54" customWidth="1"/>
    <col min="1828" max="1828" width="16.42578125" style="54" customWidth="1"/>
    <col min="1829" max="1829" width="18.140625" style="54" customWidth="1"/>
    <col min="1830" max="1830" width="26.7109375" style="54" customWidth="1"/>
    <col min="1831" max="1832" width="11.42578125" style="54" customWidth="1"/>
    <col min="1833" max="1833" width="14.28515625" style="54" customWidth="1"/>
    <col min="1834" max="1834" width="25" style="54" customWidth="1"/>
    <col min="1835" max="1836" width="11.42578125" style="54" customWidth="1"/>
    <col min="1837" max="1837" width="19.7109375" style="54" customWidth="1"/>
    <col min="1838" max="1838" width="11.42578125" style="54" customWidth="1"/>
    <col min="1839" max="1839" width="14.7109375" style="54" customWidth="1"/>
    <col min="1840" max="1846" width="11.42578125" style="54" customWidth="1"/>
    <col min="1847" max="1847" width="33.5703125" style="54" customWidth="1"/>
    <col min="1848" max="2081" width="10.85546875" style="54"/>
    <col min="2082" max="2082" width="15.7109375" style="54" customWidth="1"/>
    <col min="2083" max="2083" width="10.28515625" style="54" customWidth="1"/>
    <col min="2084" max="2084" width="16.42578125" style="54" customWidth="1"/>
    <col min="2085" max="2085" width="18.140625" style="54" customWidth="1"/>
    <col min="2086" max="2086" width="26.7109375" style="54" customWidth="1"/>
    <col min="2087" max="2088" width="11.42578125" style="54" customWidth="1"/>
    <col min="2089" max="2089" width="14.28515625" style="54" customWidth="1"/>
    <col min="2090" max="2090" width="25" style="54" customWidth="1"/>
    <col min="2091" max="2092" width="11.42578125" style="54" customWidth="1"/>
    <col min="2093" max="2093" width="19.7109375" style="54" customWidth="1"/>
    <col min="2094" max="2094" width="11.42578125" style="54" customWidth="1"/>
    <col min="2095" max="2095" width="14.7109375" style="54" customWidth="1"/>
    <col min="2096" max="2102" width="11.42578125" style="54" customWidth="1"/>
    <col min="2103" max="2103" width="33.5703125" style="54" customWidth="1"/>
    <col min="2104" max="2337" width="10.85546875" style="54"/>
    <col min="2338" max="2338" width="15.7109375" style="54" customWidth="1"/>
    <col min="2339" max="2339" width="10.28515625" style="54" customWidth="1"/>
    <col min="2340" max="2340" width="16.42578125" style="54" customWidth="1"/>
    <col min="2341" max="2341" width="18.140625" style="54" customWidth="1"/>
    <col min="2342" max="2342" width="26.7109375" style="54" customWidth="1"/>
    <col min="2343" max="2344" width="11.42578125" style="54" customWidth="1"/>
    <col min="2345" max="2345" width="14.28515625" style="54" customWidth="1"/>
    <col min="2346" max="2346" width="25" style="54" customWidth="1"/>
    <col min="2347" max="2348" width="11.42578125" style="54" customWidth="1"/>
    <col min="2349" max="2349" width="19.7109375" style="54" customWidth="1"/>
    <col min="2350" max="2350" width="11.42578125" style="54" customWidth="1"/>
    <col min="2351" max="2351" width="14.7109375" style="54" customWidth="1"/>
    <col min="2352" max="2358" width="11.42578125" style="54" customWidth="1"/>
    <col min="2359" max="2359" width="33.5703125" style="54" customWidth="1"/>
    <col min="2360" max="2593" width="10.85546875" style="54"/>
    <col min="2594" max="2594" width="15.7109375" style="54" customWidth="1"/>
    <col min="2595" max="2595" width="10.28515625" style="54" customWidth="1"/>
    <col min="2596" max="2596" width="16.42578125" style="54" customWidth="1"/>
    <col min="2597" max="2597" width="18.140625" style="54" customWidth="1"/>
    <col min="2598" max="2598" width="26.7109375" style="54" customWidth="1"/>
    <col min="2599" max="2600" width="11.42578125" style="54" customWidth="1"/>
    <col min="2601" max="2601" width="14.28515625" style="54" customWidth="1"/>
    <col min="2602" max="2602" width="25" style="54" customWidth="1"/>
    <col min="2603" max="2604" width="11.42578125" style="54" customWidth="1"/>
    <col min="2605" max="2605" width="19.7109375" style="54" customWidth="1"/>
    <col min="2606" max="2606" width="11.42578125" style="54" customWidth="1"/>
    <col min="2607" max="2607" width="14.7109375" style="54" customWidth="1"/>
    <col min="2608" max="2614" width="11.42578125" style="54" customWidth="1"/>
    <col min="2615" max="2615" width="33.5703125" style="54" customWidth="1"/>
    <col min="2616" max="2849" width="10.85546875" style="54"/>
    <col min="2850" max="2850" width="15.7109375" style="54" customWidth="1"/>
    <col min="2851" max="2851" width="10.28515625" style="54" customWidth="1"/>
    <col min="2852" max="2852" width="16.42578125" style="54" customWidth="1"/>
    <col min="2853" max="2853" width="18.140625" style="54" customWidth="1"/>
    <col min="2854" max="2854" width="26.7109375" style="54" customWidth="1"/>
    <col min="2855" max="2856" width="11.42578125" style="54" customWidth="1"/>
    <col min="2857" max="2857" width="14.28515625" style="54" customWidth="1"/>
    <col min="2858" max="2858" width="25" style="54" customWidth="1"/>
    <col min="2859" max="2860" width="11.42578125" style="54" customWidth="1"/>
    <col min="2861" max="2861" width="19.7109375" style="54" customWidth="1"/>
    <col min="2862" max="2862" width="11.42578125" style="54" customWidth="1"/>
    <col min="2863" max="2863" width="14.7109375" style="54" customWidth="1"/>
    <col min="2864" max="2870" width="11.42578125" style="54" customWidth="1"/>
    <col min="2871" max="2871" width="33.5703125" style="54" customWidth="1"/>
    <col min="2872" max="3105" width="10.85546875" style="54"/>
    <col min="3106" max="3106" width="15.7109375" style="54" customWidth="1"/>
    <col min="3107" max="3107" width="10.28515625" style="54" customWidth="1"/>
    <col min="3108" max="3108" width="16.42578125" style="54" customWidth="1"/>
    <col min="3109" max="3109" width="18.140625" style="54" customWidth="1"/>
    <col min="3110" max="3110" width="26.7109375" style="54" customWidth="1"/>
    <col min="3111" max="3112" width="11.42578125" style="54" customWidth="1"/>
    <col min="3113" max="3113" width="14.28515625" style="54" customWidth="1"/>
    <col min="3114" max="3114" width="25" style="54" customWidth="1"/>
    <col min="3115" max="3116" width="11.42578125" style="54" customWidth="1"/>
    <col min="3117" max="3117" width="19.7109375" style="54" customWidth="1"/>
    <col min="3118" max="3118" width="11.42578125" style="54" customWidth="1"/>
    <col min="3119" max="3119" width="14.7109375" style="54" customWidth="1"/>
    <col min="3120" max="3126" width="11.42578125" style="54" customWidth="1"/>
    <col min="3127" max="3127" width="33.5703125" style="54" customWidth="1"/>
    <col min="3128" max="3361" width="10.85546875" style="54"/>
    <col min="3362" max="3362" width="15.7109375" style="54" customWidth="1"/>
    <col min="3363" max="3363" width="10.28515625" style="54" customWidth="1"/>
    <col min="3364" max="3364" width="16.42578125" style="54" customWidth="1"/>
    <col min="3365" max="3365" width="18.140625" style="54" customWidth="1"/>
    <col min="3366" max="3366" width="26.7109375" style="54" customWidth="1"/>
    <col min="3367" max="3368" width="11.42578125" style="54" customWidth="1"/>
    <col min="3369" max="3369" width="14.28515625" style="54" customWidth="1"/>
    <col min="3370" max="3370" width="25" style="54" customWidth="1"/>
    <col min="3371" max="3372" width="11.42578125" style="54" customWidth="1"/>
    <col min="3373" max="3373" width="19.7109375" style="54" customWidth="1"/>
    <col min="3374" max="3374" width="11.42578125" style="54" customWidth="1"/>
    <col min="3375" max="3375" width="14.7109375" style="54" customWidth="1"/>
    <col min="3376" max="3382" width="11.42578125" style="54" customWidth="1"/>
    <col min="3383" max="3383" width="33.5703125" style="54" customWidth="1"/>
    <col min="3384" max="3617" width="10.85546875" style="54"/>
    <col min="3618" max="3618" width="15.7109375" style="54" customWidth="1"/>
    <col min="3619" max="3619" width="10.28515625" style="54" customWidth="1"/>
    <col min="3620" max="3620" width="16.42578125" style="54" customWidth="1"/>
    <col min="3621" max="3621" width="18.140625" style="54" customWidth="1"/>
    <col min="3622" max="3622" width="26.7109375" style="54" customWidth="1"/>
    <col min="3623" max="3624" width="11.42578125" style="54" customWidth="1"/>
    <col min="3625" max="3625" width="14.28515625" style="54" customWidth="1"/>
    <col min="3626" max="3626" width="25" style="54" customWidth="1"/>
    <col min="3627" max="3628" width="11.42578125" style="54" customWidth="1"/>
    <col min="3629" max="3629" width="19.7109375" style="54" customWidth="1"/>
    <col min="3630" max="3630" width="11.42578125" style="54" customWidth="1"/>
    <col min="3631" max="3631" width="14.7109375" style="54" customWidth="1"/>
    <col min="3632" max="3638" width="11.42578125" style="54" customWidth="1"/>
    <col min="3639" max="3639" width="33.5703125" style="54" customWidth="1"/>
    <col min="3640" max="3873" width="10.85546875" style="54"/>
    <col min="3874" max="3874" width="15.7109375" style="54" customWidth="1"/>
    <col min="3875" max="3875" width="10.28515625" style="54" customWidth="1"/>
    <col min="3876" max="3876" width="16.42578125" style="54" customWidth="1"/>
    <col min="3877" max="3877" width="18.140625" style="54" customWidth="1"/>
    <col min="3878" max="3878" width="26.7109375" style="54" customWidth="1"/>
    <col min="3879" max="3880" width="11.42578125" style="54" customWidth="1"/>
    <col min="3881" max="3881" width="14.28515625" style="54" customWidth="1"/>
    <col min="3882" max="3882" width="25" style="54" customWidth="1"/>
    <col min="3883" max="3884" width="11.42578125" style="54" customWidth="1"/>
    <col min="3885" max="3885" width="19.7109375" style="54" customWidth="1"/>
    <col min="3886" max="3886" width="11.42578125" style="54" customWidth="1"/>
    <col min="3887" max="3887" width="14.7109375" style="54" customWidth="1"/>
    <col min="3888" max="3894" width="11.42578125" style="54" customWidth="1"/>
    <col min="3895" max="3895" width="33.5703125" style="54" customWidth="1"/>
    <col min="3896" max="4129" width="10.85546875" style="54"/>
    <col min="4130" max="4130" width="15.7109375" style="54" customWidth="1"/>
    <col min="4131" max="4131" width="10.28515625" style="54" customWidth="1"/>
    <col min="4132" max="4132" width="16.42578125" style="54" customWidth="1"/>
    <col min="4133" max="4133" width="18.140625" style="54" customWidth="1"/>
    <col min="4134" max="4134" width="26.7109375" style="54" customWidth="1"/>
    <col min="4135" max="4136" width="11.42578125" style="54" customWidth="1"/>
    <col min="4137" max="4137" width="14.28515625" style="54" customWidth="1"/>
    <col min="4138" max="4138" width="25" style="54" customWidth="1"/>
    <col min="4139" max="4140" width="11.42578125" style="54" customWidth="1"/>
    <col min="4141" max="4141" width="19.7109375" style="54" customWidth="1"/>
    <col min="4142" max="4142" width="11.42578125" style="54" customWidth="1"/>
    <col min="4143" max="4143" width="14.7109375" style="54" customWidth="1"/>
    <col min="4144" max="4150" width="11.42578125" style="54" customWidth="1"/>
    <col min="4151" max="4151" width="33.5703125" style="54" customWidth="1"/>
    <col min="4152" max="4385" width="10.85546875" style="54"/>
    <col min="4386" max="4386" width="15.7109375" style="54" customWidth="1"/>
    <col min="4387" max="4387" width="10.28515625" style="54" customWidth="1"/>
    <col min="4388" max="4388" width="16.42578125" style="54" customWidth="1"/>
    <col min="4389" max="4389" width="18.140625" style="54" customWidth="1"/>
    <col min="4390" max="4390" width="26.7109375" style="54" customWidth="1"/>
    <col min="4391" max="4392" width="11.42578125" style="54" customWidth="1"/>
    <col min="4393" max="4393" width="14.28515625" style="54" customWidth="1"/>
    <col min="4394" max="4394" width="25" style="54" customWidth="1"/>
    <col min="4395" max="4396" width="11.42578125" style="54" customWidth="1"/>
    <col min="4397" max="4397" width="19.7109375" style="54" customWidth="1"/>
    <col min="4398" max="4398" width="11.42578125" style="54" customWidth="1"/>
    <col min="4399" max="4399" width="14.7109375" style="54" customWidth="1"/>
    <col min="4400" max="4406" width="11.42578125" style="54" customWidth="1"/>
    <col min="4407" max="4407" width="33.5703125" style="54" customWidth="1"/>
    <col min="4408" max="4641" width="10.85546875" style="54"/>
    <col min="4642" max="4642" width="15.7109375" style="54" customWidth="1"/>
    <col min="4643" max="4643" width="10.28515625" style="54" customWidth="1"/>
    <col min="4644" max="4644" width="16.42578125" style="54" customWidth="1"/>
    <col min="4645" max="4645" width="18.140625" style="54" customWidth="1"/>
    <col min="4646" max="4646" width="26.7109375" style="54" customWidth="1"/>
    <col min="4647" max="4648" width="11.42578125" style="54" customWidth="1"/>
    <col min="4649" max="4649" width="14.28515625" style="54" customWidth="1"/>
    <col min="4650" max="4650" width="25" style="54" customWidth="1"/>
    <col min="4651" max="4652" width="11.42578125" style="54" customWidth="1"/>
    <col min="4653" max="4653" width="19.7109375" style="54" customWidth="1"/>
    <col min="4654" max="4654" width="11.42578125" style="54" customWidth="1"/>
    <col min="4655" max="4655" width="14.7109375" style="54" customWidth="1"/>
    <col min="4656" max="4662" width="11.42578125" style="54" customWidth="1"/>
    <col min="4663" max="4663" width="33.5703125" style="54" customWidth="1"/>
    <col min="4664" max="4897" width="10.85546875" style="54"/>
    <col min="4898" max="4898" width="15.7109375" style="54" customWidth="1"/>
    <col min="4899" max="4899" width="10.28515625" style="54" customWidth="1"/>
    <col min="4900" max="4900" width="16.42578125" style="54" customWidth="1"/>
    <col min="4901" max="4901" width="18.140625" style="54" customWidth="1"/>
    <col min="4902" max="4902" width="26.7109375" style="54" customWidth="1"/>
    <col min="4903" max="4904" width="11.42578125" style="54" customWidth="1"/>
    <col min="4905" max="4905" width="14.28515625" style="54" customWidth="1"/>
    <col min="4906" max="4906" width="25" style="54" customWidth="1"/>
    <col min="4907" max="4908" width="11.42578125" style="54" customWidth="1"/>
    <col min="4909" max="4909" width="19.7109375" style="54" customWidth="1"/>
    <col min="4910" max="4910" width="11.42578125" style="54" customWidth="1"/>
    <col min="4911" max="4911" width="14.7109375" style="54" customWidth="1"/>
    <col min="4912" max="4918" width="11.42578125" style="54" customWidth="1"/>
    <col min="4919" max="4919" width="33.5703125" style="54" customWidth="1"/>
    <col min="4920" max="5153" width="10.85546875" style="54"/>
    <col min="5154" max="5154" width="15.7109375" style="54" customWidth="1"/>
    <col min="5155" max="5155" width="10.28515625" style="54" customWidth="1"/>
    <col min="5156" max="5156" width="16.42578125" style="54" customWidth="1"/>
    <col min="5157" max="5157" width="18.140625" style="54" customWidth="1"/>
    <col min="5158" max="5158" width="26.7109375" style="54" customWidth="1"/>
    <col min="5159" max="5160" width="11.42578125" style="54" customWidth="1"/>
    <col min="5161" max="5161" width="14.28515625" style="54" customWidth="1"/>
    <col min="5162" max="5162" width="25" style="54" customWidth="1"/>
    <col min="5163" max="5164" width="11.42578125" style="54" customWidth="1"/>
    <col min="5165" max="5165" width="19.7109375" style="54" customWidth="1"/>
    <col min="5166" max="5166" width="11.42578125" style="54" customWidth="1"/>
    <col min="5167" max="5167" width="14.7109375" style="54" customWidth="1"/>
    <col min="5168" max="5174" width="11.42578125" style="54" customWidth="1"/>
    <col min="5175" max="5175" width="33.5703125" style="54" customWidth="1"/>
    <col min="5176" max="5409" width="10.85546875" style="54"/>
    <col min="5410" max="5410" width="15.7109375" style="54" customWidth="1"/>
    <col min="5411" max="5411" width="10.28515625" style="54" customWidth="1"/>
    <col min="5412" max="5412" width="16.42578125" style="54" customWidth="1"/>
    <col min="5413" max="5413" width="18.140625" style="54" customWidth="1"/>
    <col min="5414" max="5414" width="26.7109375" style="54" customWidth="1"/>
    <col min="5415" max="5416" width="11.42578125" style="54" customWidth="1"/>
    <col min="5417" max="5417" width="14.28515625" style="54" customWidth="1"/>
    <col min="5418" max="5418" width="25" style="54" customWidth="1"/>
    <col min="5419" max="5420" width="11.42578125" style="54" customWidth="1"/>
    <col min="5421" max="5421" width="19.7109375" style="54" customWidth="1"/>
    <col min="5422" max="5422" width="11.42578125" style="54" customWidth="1"/>
    <col min="5423" max="5423" width="14.7109375" style="54" customWidth="1"/>
    <col min="5424" max="5430" width="11.42578125" style="54" customWidth="1"/>
    <col min="5431" max="5431" width="33.5703125" style="54" customWidth="1"/>
    <col min="5432" max="5665" width="10.85546875" style="54"/>
    <col min="5666" max="5666" width="15.7109375" style="54" customWidth="1"/>
    <col min="5667" max="5667" width="10.28515625" style="54" customWidth="1"/>
    <col min="5668" max="5668" width="16.42578125" style="54" customWidth="1"/>
    <col min="5669" max="5669" width="18.140625" style="54" customWidth="1"/>
    <col min="5670" max="5670" width="26.7109375" style="54" customWidth="1"/>
    <col min="5671" max="5672" width="11.42578125" style="54" customWidth="1"/>
    <col min="5673" max="5673" width="14.28515625" style="54" customWidth="1"/>
    <col min="5674" max="5674" width="25" style="54" customWidth="1"/>
    <col min="5675" max="5676" width="11.42578125" style="54" customWidth="1"/>
    <col min="5677" max="5677" width="19.7109375" style="54" customWidth="1"/>
    <col min="5678" max="5678" width="11.42578125" style="54" customWidth="1"/>
    <col min="5679" max="5679" width="14.7109375" style="54" customWidth="1"/>
    <col min="5680" max="5686" width="11.42578125" style="54" customWidth="1"/>
    <col min="5687" max="5687" width="33.5703125" style="54" customWidth="1"/>
    <col min="5688" max="5921" width="10.85546875" style="54"/>
    <col min="5922" max="5922" width="15.7109375" style="54" customWidth="1"/>
    <col min="5923" max="5923" width="10.28515625" style="54" customWidth="1"/>
    <col min="5924" max="5924" width="16.42578125" style="54" customWidth="1"/>
    <col min="5925" max="5925" width="18.140625" style="54" customWidth="1"/>
    <col min="5926" max="5926" width="26.7109375" style="54" customWidth="1"/>
    <col min="5927" max="5928" width="11.42578125" style="54" customWidth="1"/>
    <col min="5929" max="5929" width="14.28515625" style="54" customWidth="1"/>
    <col min="5930" max="5930" width="25" style="54" customWidth="1"/>
    <col min="5931" max="5932" width="11.42578125" style="54" customWidth="1"/>
    <col min="5933" max="5933" width="19.7109375" style="54" customWidth="1"/>
    <col min="5934" max="5934" width="11.42578125" style="54" customWidth="1"/>
    <col min="5935" max="5935" width="14.7109375" style="54" customWidth="1"/>
    <col min="5936" max="5942" width="11.42578125" style="54" customWidth="1"/>
    <col min="5943" max="5943" width="33.5703125" style="54" customWidth="1"/>
    <col min="5944" max="6177" width="10.85546875" style="54"/>
    <col min="6178" max="6178" width="15.7109375" style="54" customWidth="1"/>
    <col min="6179" max="6179" width="10.28515625" style="54" customWidth="1"/>
    <col min="6180" max="6180" width="16.42578125" style="54" customWidth="1"/>
    <col min="6181" max="6181" width="18.140625" style="54" customWidth="1"/>
    <col min="6182" max="6182" width="26.7109375" style="54" customWidth="1"/>
    <col min="6183" max="6184" width="11.42578125" style="54" customWidth="1"/>
    <col min="6185" max="6185" width="14.28515625" style="54" customWidth="1"/>
    <col min="6186" max="6186" width="25" style="54" customWidth="1"/>
    <col min="6187" max="6188" width="11.42578125" style="54" customWidth="1"/>
    <col min="6189" max="6189" width="19.7109375" style="54" customWidth="1"/>
    <col min="6190" max="6190" width="11.42578125" style="54" customWidth="1"/>
    <col min="6191" max="6191" width="14.7109375" style="54" customWidth="1"/>
    <col min="6192" max="6198" width="11.42578125" style="54" customWidth="1"/>
    <col min="6199" max="6199" width="33.5703125" style="54" customWidth="1"/>
    <col min="6200" max="6433" width="10.85546875" style="54"/>
    <col min="6434" max="6434" width="15.7109375" style="54" customWidth="1"/>
    <col min="6435" max="6435" width="10.28515625" style="54" customWidth="1"/>
    <col min="6436" max="6436" width="16.42578125" style="54" customWidth="1"/>
    <col min="6437" max="6437" width="18.140625" style="54" customWidth="1"/>
    <col min="6438" max="6438" width="26.7109375" style="54" customWidth="1"/>
    <col min="6439" max="6440" width="11.42578125" style="54" customWidth="1"/>
    <col min="6441" max="6441" width="14.28515625" style="54" customWidth="1"/>
    <col min="6442" max="6442" width="25" style="54" customWidth="1"/>
    <col min="6443" max="6444" width="11.42578125" style="54" customWidth="1"/>
    <col min="6445" max="6445" width="19.7109375" style="54" customWidth="1"/>
    <col min="6446" max="6446" width="11.42578125" style="54" customWidth="1"/>
    <col min="6447" max="6447" width="14.7109375" style="54" customWidth="1"/>
    <col min="6448" max="6454" width="11.42578125" style="54" customWidth="1"/>
    <col min="6455" max="6455" width="33.5703125" style="54" customWidth="1"/>
    <col min="6456" max="6689" width="10.85546875" style="54"/>
    <col min="6690" max="6690" width="15.7109375" style="54" customWidth="1"/>
    <col min="6691" max="6691" width="10.28515625" style="54" customWidth="1"/>
    <col min="6692" max="6692" width="16.42578125" style="54" customWidth="1"/>
    <col min="6693" max="6693" width="18.140625" style="54" customWidth="1"/>
    <col min="6694" max="6694" width="26.7109375" style="54" customWidth="1"/>
    <col min="6695" max="6696" width="11.42578125" style="54" customWidth="1"/>
    <col min="6697" max="6697" width="14.28515625" style="54" customWidth="1"/>
    <col min="6698" max="6698" width="25" style="54" customWidth="1"/>
    <col min="6699" max="6700" width="11.42578125" style="54" customWidth="1"/>
    <col min="6701" max="6701" width="19.7109375" style="54" customWidth="1"/>
    <col min="6702" max="6702" width="11.42578125" style="54" customWidth="1"/>
    <col min="6703" max="6703" width="14.7109375" style="54" customWidth="1"/>
    <col min="6704" max="6710" width="11.42578125" style="54" customWidth="1"/>
    <col min="6711" max="6711" width="33.5703125" style="54" customWidth="1"/>
    <col min="6712" max="6945" width="10.85546875" style="54"/>
    <col min="6946" max="6946" width="15.7109375" style="54" customWidth="1"/>
    <col min="6947" max="6947" width="10.28515625" style="54" customWidth="1"/>
    <col min="6948" max="6948" width="16.42578125" style="54" customWidth="1"/>
    <col min="6949" max="6949" width="18.140625" style="54" customWidth="1"/>
    <col min="6950" max="6950" width="26.7109375" style="54" customWidth="1"/>
    <col min="6951" max="6952" width="11.42578125" style="54" customWidth="1"/>
    <col min="6953" max="6953" width="14.28515625" style="54" customWidth="1"/>
    <col min="6954" max="6954" width="25" style="54" customWidth="1"/>
    <col min="6955" max="6956" width="11.42578125" style="54" customWidth="1"/>
    <col min="6957" max="6957" width="19.7109375" style="54" customWidth="1"/>
    <col min="6958" max="6958" width="11.42578125" style="54" customWidth="1"/>
    <col min="6959" max="6959" width="14.7109375" style="54" customWidth="1"/>
    <col min="6960" max="6966" width="11.42578125" style="54" customWidth="1"/>
    <col min="6967" max="6967" width="33.5703125" style="54" customWidth="1"/>
    <col min="6968" max="7201" width="10.85546875" style="54"/>
    <col min="7202" max="7202" width="15.7109375" style="54" customWidth="1"/>
    <col min="7203" max="7203" width="10.28515625" style="54" customWidth="1"/>
    <col min="7204" max="7204" width="16.42578125" style="54" customWidth="1"/>
    <col min="7205" max="7205" width="18.140625" style="54" customWidth="1"/>
    <col min="7206" max="7206" width="26.7109375" style="54" customWidth="1"/>
    <col min="7207" max="7208" width="11.42578125" style="54" customWidth="1"/>
    <col min="7209" max="7209" width="14.28515625" style="54" customWidth="1"/>
    <col min="7210" max="7210" width="25" style="54" customWidth="1"/>
    <col min="7211" max="7212" width="11.42578125" style="54" customWidth="1"/>
    <col min="7213" max="7213" width="19.7109375" style="54" customWidth="1"/>
    <col min="7214" max="7214" width="11.42578125" style="54" customWidth="1"/>
    <col min="7215" max="7215" width="14.7109375" style="54" customWidth="1"/>
    <col min="7216" max="7222" width="11.42578125" style="54" customWidth="1"/>
    <col min="7223" max="7223" width="33.5703125" style="54" customWidth="1"/>
    <col min="7224" max="7457" width="10.85546875" style="54"/>
    <col min="7458" max="7458" width="15.7109375" style="54" customWidth="1"/>
    <col min="7459" max="7459" width="10.28515625" style="54" customWidth="1"/>
    <col min="7460" max="7460" width="16.42578125" style="54" customWidth="1"/>
    <col min="7461" max="7461" width="18.140625" style="54" customWidth="1"/>
    <col min="7462" max="7462" width="26.7109375" style="54" customWidth="1"/>
    <col min="7463" max="7464" width="11.42578125" style="54" customWidth="1"/>
    <col min="7465" max="7465" width="14.28515625" style="54" customWidth="1"/>
    <col min="7466" max="7466" width="25" style="54" customWidth="1"/>
    <col min="7467" max="7468" width="11.42578125" style="54" customWidth="1"/>
    <col min="7469" max="7469" width="19.7109375" style="54" customWidth="1"/>
    <col min="7470" max="7470" width="11.42578125" style="54" customWidth="1"/>
    <col min="7471" max="7471" width="14.7109375" style="54" customWidth="1"/>
    <col min="7472" max="7478" width="11.42578125" style="54" customWidth="1"/>
    <col min="7479" max="7479" width="33.5703125" style="54" customWidth="1"/>
    <col min="7480" max="7713" width="10.85546875" style="54"/>
    <col min="7714" max="7714" width="15.7109375" style="54" customWidth="1"/>
    <col min="7715" max="7715" width="10.28515625" style="54" customWidth="1"/>
    <col min="7716" max="7716" width="16.42578125" style="54" customWidth="1"/>
    <col min="7717" max="7717" width="18.140625" style="54" customWidth="1"/>
    <col min="7718" max="7718" width="26.7109375" style="54" customWidth="1"/>
    <col min="7719" max="7720" width="11.42578125" style="54" customWidth="1"/>
    <col min="7721" max="7721" width="14.28515625" style="54" customWidth="1"/>
    <col min="7722" max="7722" width="25" style="54" customWidth="1"/>
    <col min="7723" max="7724" width="11.42578125" style="54" customWidth="1"/>
    <col min="7725" max="7725" width="19.7109375" style="54" customWidth="1"/>
    <col min="7726" max="7726" width="11.42578125" style="54" customWidth="1"/>
    <col min="7727" max="7727" width="14.7109375" style="54" customWidth="1"/>
    <col min="7728" max="7734" width="11.42578125" style="54" customWidth="1"/>
    <col min="7735" max="7735" width="33.5703125" style="54" customWidth="1"/>
    <col min="7736" max="7969" width="10.85546875" style="54"/>
    <col min="7970" max="7970" width="15.7109375" style="54" customWidth="1"/>
    <col min="7971" max="7971" width="10.28515625" style="54" customWidth="1"/>
    <col min="7972" max="7972" width="16.42578125" style="54" customWidth="1"/>
    <col min="7973" max="7973" width="18.140625" style="54" customWidth="1"/>
    <col min="7974" max="7974" width="26.7109375" style="54" customWidth="1"/>
    <col min="7975" max="7976" width="11.42578125" style="54" customWidth="1"/>
    <col min="7977" max="7977" width="14.28515625" style="54" customWidth="1"/>
    <col min="7978" max="7978" width="25" style="54" customWidth="1"/>
    <col min="7979" max="7980" width="11.42578125" style="54" customWidth="1"/>
    <col min="7981" max="7981" width="19.7109375" style="54" customWidth="1"/>
    <col min="7982" max="7982" width="11.42578125" style="54" customWidth="1"/>
    <col min="7983" max="7983" width="14.7109375" style="54" customWidth="1"/>
    <col min="7984" max="7990" width="11.42578125" style="54" customWidth="1"/>
    <col min="7991" max="7991" width="33.5703125" style="54" customWidth="1"/>
    <col min="7992" max="8225" width="10.85546875" style="54"/>
    <col min="8226" max="8226" width="15.7109375" style="54" customWidth="1"/>
    <col min="8227" max="8227" width="10.28515625" style="54" customWidth="1"/>
    <col min="8228" max="8228" width="16.42578125" style="54" customWidth="1"/>
    <col min="8229" max="8229" width="18.140625" style="54" customWidth="1"/>
    <col min="8230" max="8230" width="26.7109375" style="54" customWidth="1"/>
    <col min="8231" max="8232" width="11.42578125" style="54" customWidth="1"/>
    <col min="8233" max="8233" width="14.28515625" style="54" customWidth="1"/>
    <col min="8234" max="8234" width="25" style="54" customWidth="1"/>
    <col min="8235" max="8236" width="11.42578125" style="54" customWidth="1"/>
    <col min="8237" max="8237" width="19.7109375" style="54" customWidth="1"/>
    <col min="8238" max="8238" width="11.42578125" style="54" customWidth="1"/>
    <col min="8239" max="8239" width="14.7109375" style="54" customWidth="1"/>
    <col min="8240" max="8246" width="11.42578125" style="54" customWidth="1"/>
    <col min="8247" max="8247" width="33.5703125" style="54" customWidth="1"/>
    <col min="8248" max="8481" width="10.85546875" style="54"/>
    <col min="8482" max="8482" width="15.7109375" style="54" customWidth="1"/>
    <col min="8483" max="8483" width="10.28515625" style="54" customWidth="1"/>
    <col min="8484" max="8484" width="16.42578125" style="54" customWidth="1"/>
    <col min="8485" max="8485" width="18.140625" style="54" customWidth="1"/>
    <col min="8486" max="8486" width="26.7109375" style="54" customWidth="1"/>
    <col min="8487" max="8488" width="11.42578125" style="54" customWidth="1"/>
    <col min="8489" max="8489" width="14.28515625" style="54" customWidth="1"/>
    <col min="8490" max="8490" width="25" style="54" customWidth="1"/>
    <col min="8491" max="8492" width="11.42578125" style="54" customWidth="1"/>
    <col min="8493" max="8493" width="19.7109375" style="54" customWidth="1"/>
    <col min="8494" max="8494" width="11.42578125" style="54" customWidth="1"/>
    <col min="8495" max="8495" width="14.7109375" style="54" customWidth="1"/>
    <col min="8496" max="8502" width="11.42578125" style="54" customWidth="1"/>
    <col min="8503" max="8503" width="33.5703125" style="54" customWidth="1"/>
    <col min="8504" max="8737" width="10.85546875" style="54"/>
    <col min="8738" max="8738" width="15.7109375" style="54" customWidth="1"/>
    <col min="8739" max="8739" width="10.28515625" style="54" customWidth="1"/>
    <col min="8740" max="8740" width="16.42578125" style="54" customWidth="1"/>
    <col min="8741" max="8741" width="18.140625" style="54" customWidth="1"/>
    <col min="8742" max="8742" width="26.7109375" style="54" customWidth="1"/>
    <col min="8743" max="8744" width="11.42578125" style="54" customWidth="1"/>
    <col min="8745" max="8745" width="14.28515625" style="54" customWidth="1"/>
    <col min="8746" max="8746" width="25" style="54" customWidth="1"/>
    <col min="8747" max="8748" width="11.42578125" style="54" customWidth="1"/>
    <col min="8749" max="8749" width="19.7109375" style="54" customWidth="1"/>
    <col min="8750" max="8750" width="11.42578125" style="54" customWidth="1"/>
    <col min="8751" max="8751" width="14.7109375" style="54" customWidth="1"/>
    <col min="8752" max="8758" width="11.42578125" style="54" customWidth="1"/>
    <col min="8759" max="8759" width="33.5703125" style="54" customWidth="1"/>
    <col min="8760" max="8993" width="10.85546875" style="54"/>
    <col min="8994" max="8994" width="15.7109375" style="54" customWidth="1"/>
    <col min="8995" max="8995" width="10.28515625" style="54" customWidth="1"/>
    <col min="8996" max="8996" width="16.42578125" style="54" customWidth="1"/>
    <col min="8997" max="8997" width="18.140625" style="54" customWidth="1"/>
    <col min="8998" max="8998" width="26.7109375" style="54" customWidth="1"/>
    <col min="8999" max="9000" width="11.42578125" style="54" customWidth="1"/>
    <col min="9001" max="9001" width="14.28515625" style="54" customWidth="1"/>
    <col min="9002" max="9002" width="25" style="54" customWidth="1"/>
    <col min="9003" max="9004" width="11.42578125" style="54" customWidth="1"/>
    <col min="9005" max="9005" width="19.7109375" style="54" customWidth="1"/>
    <col min="9006" max="9006" width="11.42578125" style="54" customWidth="1"/>
    <col min="9007" max="9007" width="14.7109375" style="54" customWidth="1"/>
    <col min="9008" max="9014" width="11.42578125" style="54" customWidth="1"/>
    <col min="9015" max="9015" width="33.5703125" style="54" customWidth="1"/>
    <col min="9016" max="9249" width="10.85546875" style="54"/>
    <col min="9250" max="9250" width="15.7109375" style="54" customWidth="1"/>
    <col min="9251" max="9251" width="10.28515625" style="54" customWidth="1"/>
    <col min="9252" max="9252" width="16.42578125" style="54" customWidth="1"/>
    <col min="9253" max="9253" width="18.140625" style="54" customWidth="1"/>
    <col min="9254" max="9254" width="26.7109375" style="54" customWidth="1"/>
    <col min="9255" max="9256" width="11.42578125" style="54" customWidth="1"/>
    <col min="9257" max="9257" width="14.28515625" style="54" customWidth="1"/>
    <col min="9258" max="9258" width="25" style="54" customWidth="1"/>
    <col min="9259" max="9260" width="11.42578125" style="54" customWidth="1"/>
    <col min="9261" max="9261" width="19.7109375" style="54" customWidth="1"/>
    <col min="9262" max="9262" width="11.42578125" style="54" customWidth="1"/>
    <col min="9263" max="9263" width="14.7109375" style="54" customWidth="1"/>
    <col min="9264" max="9270" width="11.42578125" style="54" customWidth="1"/>
    <col min="9271" max="9271" width="33.5703125" style="54" customWidth="1"/>
    <col min="9272" max="9505" width="10.85546875" style="54"/>
    <col min="9506" max="9506" width="15.7109375" style="54" customWidth="1"/>
    <col min="9507" max="9507" width="10.28515625" style="54" customWidth="1"/>
    <col min="9508" max="9508" width="16.42578125" style="54" customWidth="1"/>
    <col min="9509" max="9509" width="18.140625" style="54" customWidth="1"/>
    <col min="9510" max="9510" width="26.7109375" style="54" customWidth="1"/>
    <col min="9511" max="9512" width="11.42578125" style="54" customWidth="1"/>
    <col min="9513" max="9513" width="14.28515625" style="54" customWidth="1"/>
    <col min="9514" max="9514" width="25" style="54" customWidth="1"/>
    <col min="9515" max="9516" width="11.42578125" style="54" customWidth="1"/>
    <col min="9517" max="9517" width="19.7109375" style="54" customWidth="1"/>
    <col min="9518" max="9518" width="11.42578125" style="54" customWidth="1"/>
    <col min="9519" max="9519" width="14.7109375" style="54" customWidth="1"/>
    <col min="9520" max="9526" width="11.42578125" style="54" customWidth="1"/>
    <col min="9527" max="9527" width="33.5703125" style="54" customWidth="1"/>
    <col min="9528" max="9761" width="10.85546875" style="54"/>
    <col min="9762" max="9762" width="15.7109375" style="54" customWidth="1"/>
    <col min="9763" max="9763" width="10.28515625" style="54" customWidth="1"/>
    <col min="9764" max="9764" width="16.42578125" style="54" customWidth="1"/>
    <col min="9765" max="9765" width="18.140625" style="54" customWidth="1"/>
    <col min="9766" max="9766" width="26.7109375" style="54" customWidth="1"/>
    <col min="9767" max="9768" width="11.42578125" style="54" customWidth="1"/>
    <col min="9769" max="9769" width="14.28515625" style="54" customWidth="1"/>
    <col min="9770" max="9770" width="25" style="54" customWidth="1"/>
    <col min="9771" max="9772" width="11.42578125" style="54" customWidth="1"/>
    <col min="9773" max="9773" width="19.7109375" style="54" customWidth="1"/>
    <col min="9774" max="9774" width="11.42578125" style="54" customWidth="1"/>
    <col min="9775" max="9775" width="14.7109375" style="54" customWidth="1"/>
    <col min="9776" max="9782" width="11.42578125" style="54" customWidth="1"/>
    <col min="9783" max="9783" width="33.5703125" style="54" customWidth="1"/>
    <col min="9784" max="10017" width="10.85546875" style="54"/>
    <col min="10018" max="10018" width="15.7109375" style="54" customWidth="1"/>
    <col min="10019" max="10019" width="10.28515625" style="54" customWidth="1"/>
    <col min="10020" max="10020" width="16.42578125" style="54" customWidth="1"/>
    <col min="10021" max="10021" width="18.140625" style="54" customWidth="1"/>
    <col min="10022" max="10022" width="26.7109375" style="54" customWidth="1"/>
    <col min="10023" max="10024" width="11.42578125" style="54" customWidth="1"/>
    <col min="10025" max="10025" width="14.28515625" style="54" customWidth="1"/>
    <col min="10026" max="10026" width="25" style="54" customWidth="1"/>
    <col min="10027" max="10028" width="11.42578125" style="54" customWidth="1"/>
    <col min="10029" max="10029" width="19.7109375" style="54" customWidth="1"/>
    <col min="10030" max="10030" width="11.42578125" style="54" customWidth="1"/>
    <col min="10031" max="10031" width="14.7109375" style="54" customWidth="1"/>
    <col min="10032" max="10038" width="11.42578125" style="54" customWidth="1"/>
    <col min="10039" max="10039" width="33.5703125" style="54" customWidth="1"/>
    <col min="10040" max="10273" width="10.85546875" style="54"/>
    <col min="10274" max="10274" width="15.7109375" style="54" customWidth="1"/>
    <col min="10275" max="10275" width="10.28515625" style="54" customWidth="1"/>
    <col min="10276" max="10276" width="16.42578125" style="54" customWidth="1"/>
    <col min="10277" max="10277" width="18.140625" style="54" customWidth="1"/>
    <col min="10278" max="10278" width="26.7109375" style="54" customWidth="1"/>
    <col min="10279" max="10280" width="11.42578125" style="54" customWidth="1"/>
    <col min="10281" max="10281" width="14.28515625" style="54" customWidth="1"/>
    <col min="10282" max="10282" width="25" style="54" customWidth="1"/>
    <col min="10283" max="10284" width="11.42578125" style="54" customWidth="1"/>
    <col min="10285" max="10285" width="19.7109375" style="54" customWidth="1"/>
    <col min="10286" max="10286" width="11.42578125" style="54" customWidth="1"/>
    <col min="10287" max="10287" width="14.7109375" style="54" customWidth="1"/>
    <col min="10288" max="10294" width="11.42578125" style="54" customWidth="1"/>
    <col min="10295" max="10295" width="33.5703125" style="54" customWidth="1"/>
    <col min="10296" max="10529" width="10.85546875" style="54"/>
    <col min="10530" max="10530" width="15.7109375" style="54" customWidth="1"/>
    <col min="10531" max="10531" width="10.28515625" style="54" customWidth="1"/>
    <col min="10532" max="10532" width="16.42578125" style="54" customWidth="1"/>
    <col min="10533" max="10533" width="18.140625" style="54" customWidth="1"/>
    <col min="10534" max="10534" width="26.7109375" style="54" customWidth="1"/>
    <col min="10535" max="10536" width="11.42578125" style="54" customWidth="1"/>
    <col min="10537" max="10537" width="14.28515625" style="54" customWidth="1"/>
    <col min="10538" max="10538" width="25" style="54" customWidth="1"/>
    <col min="10539" max="10540" width="11.42578125" style="54" customWidth="1"/>
    <col min="10541" max="10541" width="19.7109375" style="54" customWidth="1"/>
    <col min="10542" max="10542" width="11.42578125" style="54" customWidth="1"/>
    <col min="10543" max="10543" width="14.7109375" style="54" customWidth="1"/>
    <col min="10544" max="10550" width="11.42578125" style="54" customWidth="1"/>
    <col min="10551" max="10551" width="33.5703125" style="54" customWidth="1"/>
    <col min="10552" max="10785" width="10.85546875" style="54"/>
    <col min="10786" max="10786" width="15.7109375" style="54" customWidth="1"/>
    <col min="10787" max="10787" width="10.28515625" style="54" customWidth="1"/>
    <col min="10788" max="10788" width="16.42578125" style="54" customWidth="1"/>
    <col min="10789" max="10789" width="18.140625" style="54" customWidth="1"/>
    <col min="10790" max="10790" width="26.7109375" style="54" customWidth="1"/>
    <col min="10791" max="10792" width="11.42578125" style="54" customWidth="1"/>
    <col min="10793" max="10793" width="14.28515625" style="54" customWidth="1"/>
    <col min="10794" max="10794" width="25" style="54" customWidth="1"/>
    <col min="10795" max="10796" width="11.42578125" style="54" customWidth="1"/>
    <col min="10797" max="10797" width="19.7109375" style="54" customWidth="1"/>
    <col min="10798" max="10798" width="11.42578125" style="54" customWidth="1"/>
    <col min="10799" max="10799" width="14.7109375" style="54" customWidth="1"/>
    <col min="10800" max="10806" width="11.42578125" style="54" customWidth="1"/>
    <col min="10807" max="10807" width="33.5703125" style="54" customWidth="1"/>
    <col min="10808" max="11041" width="10.85546875" style="54"/>
    <col min="11042" max="11042" width="15.7109375" style="54" customWidth="1"/>
    <col min="11043" max="11043" width="10.28515625" style="54" customWidth="1"/>
    <col min="11044" max="11044" width="16.42578125" style="54" customWidth="1"/>
    <col min="11045" max="11045" width="18.140625" style="54" customWidth="1"/>
    <col min="11046" max="11046" width="26.7109375" style="54" customWidth="1"/>
    <col min="11047" max="11048" width="11.42578125" style="54" customWidth="1"/>
    <col min="11049" max="11049" width="14.28515625" style="54" customWidth="1"/>
    <col min="11050" max="11050" width="25" style="54" customWidth="1"/>
    <col min="11051" max="11052" width="11.42578125" style="54" customWidth="1"/>
    <col min="11053" max="11053" width="19.7109375" style="54" customWidth="1"/>
    <col min="11054" max="11054" width="11.42578125" style="54" customWidth="1"/>
    <col min="11055" max="11055" width="14.7109375" style="54" customWidth="1"/>
    <col min="11056" max="11062" width="11.42578125" style="54" customWidth="1"/>
    <col min="11063" max="11063" width="33.5703125" style="54" customWidth="1"/>
    <col min="11064" max="11297" width="10.85546875" style="54"/>
    <col min="11298" max="11298" width="15.7109375" style="54" customWidth="1"/>
    <col min="11299" max="11299" width="10.28515625" style="54" customWidth="1"/>
    <col min="11300" max="11300" width="16.42578125" style="54" customWidth="1"/>
    <col min="11301" max="11301" width="18.140625" style="54" customWidth="1"/>
    <col min="11302" max="11302" width="26.7109375" style="54" customWidth="1"/>
    <col min="11303" max="11304" width="11.42578125" style="54" customWidth="1"/>
    <col min="11305" max="11305" width="14.28515625" style="54" customWidth="1"/>
    <col min="11306" max="11306" width="25" style="54" customWidth="1"/>
    <col min="11307" max="11308" width="11.42578125" style="54" customWidth="1"/>
    <col min="11309" max="11309" width="19.7109375" style="54" customWidth="1"/>
    <col min="11310" max="11310" width="11.42578125" style="54" customWidth="1"/>
    <col min="11311" max="11311" width="14.7109375" style="54" customWidth="1"/>
    <col min="11312" max="11318" width="11.42578125" style="54" customWidth="1"/>
    <col min="11319" max="11319" width="33.5703125" style="54" customWidth="1"/>
    <col min="11320" max="11553" width="10.85546875" style="54"/>
    <col min="11554" max="11554" width="15.7109375" style="54" customWidth="1"/>
    <col min="11555" max="11555" width="10.28515625" style="54" customWidth="1"/>
    <col min="11556" max="11556" width="16.42578125" style="54" customWidth="1"/>
    <col min="11557" max="11557" width="18.140625" style="54" customWidth="1"/>
    <col min="11558" max="11558" width="26.7109375" style="54" customWidth="1"/>
    <col min="11559" max="11560" width="11.42578125" style="54" customWidth="1"/>
    <col min="11561" max="11561" width="14.28515625" style="54" customWidth="1"/>
    <col min="11562" max="11562" width="25" style="54" customWidth="1"/>
    <col min="11563" max="11564" width="11.42578125" style="54" customWidth="1"/>
    <col min="11565" max="11565" width="19.7109375" style="54" customWidth="1"/>
    <col min="11566" max="11566" width="11.42578125" style="54" customWidth="1"/>
    <col min="11567" max="11567" width="14.7109375" style="54" customWidth="1"/>
    <col min="11568" max="11574" width="11.42578125" style="54" customWidth="1"/>
    <col min="11575" max="11575" width="33.5703125" style="54" customWidth="1"/>
    <col min="11576" max="11809" width="10.85546875" style="54"/>
    <col min="11810" max="11810" width="15.7109375" style="54" customWidth="1"/>
    <col min="11811" max="11811" width="10.28515625" style="54" customWidth="1"/>
    <col min="11812" max="11812" width="16.42578125" style="54" customWidth="1"/>
    <col min="11813" max="11813" width="18.140625" style="54" customWidth="1"/>
    <col min="11814" max="11814" width="26.7109375" style="54" customWidth="1"/>
    <col min="11815" max="11816" width="11.42578125" style="54" customWidth="1"/>
    <col min="11817" max="11817" width="14.28515625" style="54" customWidth="1"/>
    <col min="11818" max="11818" width="25" style="54" customWidth="1"/>
    <col min="11819" max="11820" width="11.42578125" style="54" customWidth="1"/>
    <col min="11821" max="11821" width="19.7109375" style="54" customWidth="1"/>
    <col min="11822" max="11822" width="11.42578125" style="54" customWidth="1"/>
    <col min="11823" max="11823" width="14.7109375" style="54" customWidth="1"/>
    <col min="11824" max="11830" width="11.42578125" style="54" customWidth="1"/>
    <col min="11831" max="11831" width="33.5703125" style="54" customWidth="1"/>
    <col min="11832" max="12065" width="10.85546875" style="54"/>
    <col min="12066" max="12066" width="15.7109375" style="54" customWidth="1"/>
    <col min="12067" max="12067" width="10.28515625" style="54" customWidth="1"/>
    <col min="12068" max="12068" width="16.42578125" style="54" customWidth="1"/>
    <col min="12069" max="12069" width="18.140625" style="54" customWidth="1"/>
    <col min="12070" max="12070" width="26.7109375" style="54" customWidth="1"/>
    <col min="12071" max="12072" width="11.42578125" style="54" customWidth="1"/>
    <col min="12073" max="12073" width="14.28515625" style="54" customWidth="1"/>
    <col min="12074" max="12074" width="25" style="54" customWidth="1"/>
    <col min="12075" max="12076" width="11.42578125" style="54" customWidth="1"/>
    <col min="12077" max="12077" width="19.7109375" style="54" customWidth="1"/>
    <col min="12078" max="12078" width="11.42578125" style="54" customWidth="1"/>
    <col min="12079" max="12079" width="14.7109375" style="54" customWidth="1"/>
    <col min="12080" max="12086" width="11.42578125" style="54" customWidth="1"/>
    <col min="12087" max="12087" width="33.5703125" style="54" customWidth="1"/>
    <col min="12088" max="12321" width="10.85546875" style="54"/>
    <col min="12322" max="12322" width="15.7109375" style="54" customWidth="1"/>
    <col min="12323" max="12323" width="10.28515625" style="54" customWidth="1"/>
    <col min="12324" max="12324" width="16.42578125" style="54" customWidth="1"/>
    <col min="12325" max="12325" width="18.140625" style="54" customWidth="1"/>
    <col min="12326" max="12326" width="26.7109375" style="54" customWidth="1"/>
    <col min="12327" max="12328" width="11.42578125" style="54" customWidth="1"/>
    <col min="12329" max="12329" width="14.28515625" style="54" customWidth="1"/>
    <col min="12330" max="12330" width="25" style="54" customWidth="1"/>
    <col min="12331" max="12332" width="11.42578125" style="54" customWidth="1"/>
    <col min="12333" max="12333" width="19.7109375" style="54" customWidth="1"/>
    <col min="12334" max="12334" width="11.42578125" style="54" customWidth="1"/>
    <col min="12335" max="12335" width="14.7109375" style="54" customWidth="1"/>
    <col min="12336" max="12342" width="11.42578125" style="54" customWidth="1"/>
    <col min="12343" max="12343" width="33.5703125" style="54" customWidth="1"/>
    <col min="12344" max="12577" width="10.85546875" style="54"/>
    <col min="12578" max="12578" width="15.7109375" style="54" customWidth="1"/>
    <col min="12579" max="12579" width="10.28515625" style="54" customWidth="1"/>
    <col min="12580" max="12580" width="16.42578125" style="54" customWidth="1"/>
    <col min="12581" max="12581" width="18.140625" style="54" customWidth="1"/>
    <col min="12582" max="12582" width="26.7109375" style="54" customWidth="1"/>
    <col min="12583" max="12584" width="11.42578125" style="54" customWidth="1"/>
    <col min="12585" max="12585" width="14.28515625" style="54" customWidth="1"/>
    <col min="12586" max="12586" width="25" style="54" customWidth="1"/>
    <col min="12587" max="12588" width="11.42578125" style="54" customWidth="1"/>
    <col min="12589" max="12589" width="19.7109375" style="54" customWidth="1"/>
    <col min="12590" max="12590" width="11.42578125" style="54" customWidth="1"/>
    <col min="12591" max="12591" width="14.7109375" style="54" customWidth="1"/>
    <col min="12592" max="12598" width="11.42578125" style="54" customWidth="1"/>
    <col min="12599" max="12599" width="33.5703125" style="54" customWidth="1"/>
    <col min="12600" max="12833" width="10.85546875" style="54"/>
    <col min="12834" max="12834" width="15.7109375" style="54" customWidth="1"/>
    <col min="12835" max="12835" width="10.28515625" style="54" customWidth="1"/>
    <col min="12836" max="12836" width="16.42578125" style="54" customWidth="1"/>
    <col min="12837" max="12837" width="18.140625" style="54" customWidth="1"/>
    <col min="12838" max="12838" width="26.7109375" style="54" customWidth="1"/>
    <col min="12839" max="12840" width="11.42578125" style="54" customWidth="1"/>
    <col min="12841" max="12841" width="14.28515625" style="54" customWidth="1"/>
    <col min="12842" max="12842" width="25" style="54" customWidth="1"/>
    <col min="12843" max="12844" width="11.42578125" style="54" customWidth="1"/>
    <col min="12845" max="12845" width="19.7109375" style="54" customWidth="1"/>
    <col min="12846" max="12846" width="11.42578125" style="54" customWidth="1"/>
    <col min="12847" max="12847" width="14.7109375" style="54" customWidth="1"/>
    <col min="12848" max="12854" width="11.42578125" style="54" customWidth="1"/>
    <col min="12855" max="12855" width="33.5703125" style="54" customWidth="1"/>
    <col min="12856" max="13089" width="10.85546875" style="54"/>
    <col min="13090" max="13090" width="15.7109375" style="54" customWidth="1"/>
    <col min="13091" max="13091" width="10.28515625" style="54" customWidth="1"/>
    <col min="13092" max="13092" width="16.42578125" style="54" customWidth="1"/>
    <col min="13093" max="13093" width="18.140625" style="54" customWidth="1"/>
    <col min="13094" max="13094" width="26.7109375" style="54" customWidth="1"/>
    <col min="13095" max="13096" width="11.42578125" style="54" customWidth="1"/>
    <col min="13097" max="13097" width="14.28515625" style="54" customWidth="1"/>
    <col min="13098" max="13098" width="25" style="54" customWidth="1"/>
    <col min="13099" max="13100" width="11.42578125" style="54" customWidth="1"/>
    <col min="13101" max="13101" width="19.7109375" style="54" customWidth="1"/>
    <col min="13102" max="13102" width="11.42578125" style="54" customWidth="1"/>
    <col min="13103" max="13103" width="14.7109375" style="54" customWidth="1"/>
    <col min="13104" max="13110" width="11.42578125" style="54" customWidth="1"/>
    <col min="13111" max="13111" width="33.5703125" style="54" customWidth="1"/>
    <col min="13112" max="13345" width="10.85546875" style="54"/>
    <col min="13346" max="13346" width="15.7109375" style="54" customWidth="1"/>
    <col min="13347" max="13347" width="10.28515625" style="54" customWidth="1"/>
    <col min="13348" max="13348" width="16.42578125" style="54" customWidth="1"/>
    <col min="13349" max="13349" width="18.140625" style="54" customWidth="1"/>
    <col min="13350" max="13350" width="26.7109375" style="54" customWidth="1"/>
    <col min="13351" max="13352" width="11.42578125" style="54" customWidth="1"/>
    <col min="13353" max="13353" width="14.28515625" style="54" customWidth="1"/>
    <col min="13354" max="13354" width="25" style="54" customWidth="1"/>
    <col min="13355" max="13356" width="11.42578125" style="54" customWidth="1"/>
    <col min="13357" max="13357" width="19.7109375" style="54" customWidth="1"/>
    <col min="13358" max="13358" width="11.42578125" style="54" customWidth="1"/>
    <col min="13359" max="13359" width="14.7109375" style="54" customWidth="1"/>
    <col min="13360" max="13366" width="11.42578125" style="54" customWidth="1"/>
    <col min="13367" max="13367" width="33.5703125" style="54" customWidth="1"/>
    <col min="13368" max="13601" width="10.85546875" style="54"/>
    <col min="13602" max="13602" width="15.7109375" style="54" customWidth="1"/>
    <col min="13603" max="13603" width="10.28515625" style="54" customWidth="1"/>
    <col min="13604" max="13604" width="16.42578125" style="54" customWidth="1"/>
    <col min="13605" max="13605" width="18.140625" style="54" customWidth="1"/>
    <col min="13606" max="13606" width="26.7109375" style="54" customWidth="1"/>
    <col min="13607" max="13608" width="11.42578125" style="54" customWidth="1"/>
    <col min="13609" max="13609" width="14.28515625" style="54" customWidth="1"/>
    <col min="13610" max="13610" width="25" style="54" customWidth="1"/>
    <col min="13611" max="13612" width="11.42578125" style="54" customWidth="1"/>
    <col min="13613" max="13613" width="19.7109375" style="54" customWidth="1"/>
    <col min="13614" max="13614" width="11.42578125" style="54" customWidth="1"/>
    <col min="13615" max="13615" width="14.7109375" style="54" customWidth="1"/>
    <col min="13616" max="13622" width="11.42578125" style="54" customWidth="1"/>
    <col min="13623" max="13623" width="33.5703125" style="54" customWidth="1"/>
    <col min="13624" max="13857" width="10.85546875" style="54"/>
    <col min="13858" max="13858" width="15.7109375" style="54" customWidth="1"/>
    <col min="13859" max="13859" width="10.28515625" style="54" customWidth="1"/>
    <col min="13860" max="13860" width="16.42578125" style="54" customWidth="1"/>
    <col min="13861" max="13861" width="18.140625" style="54" customWidth="1"/>
    <col min="13862" max="13862" width="26.7109375" style="54" customWidth="1"/>
    <col min="13863" max="13864" width="11.42578125" style="54" customWidth="1"/>
    <col min="13865" max="13865" width="14.28515625" style="54" customWidth="1"/>
    <col min="13866" max="13866" width="25" style="54" customWidth="1"/>
    <col min="13867" max="13868" width="11.42578125" style="54" customWidth="1"/>
    <col min="13869" max="13869" width="19.7109375" style="54" customWidth="1"/>
    <col min="13870" max="13870" width="11.42578125" style="54" customWidth="1"/>
    <col min="13871" max="13871" width="14.7109375" style="54" customWidth="1"/>
    <col min="13872" max="13878" width="11.42578125" style="54" customWidth="1"/>
    <col min="13879" max="13879" width="33.5703125" style="54" customWidth="1"/>
    <col min="13880" max="14113" width="10.85546875" style="54"/>
    <col min="14114" max="14114" width="15.7109375" style="54" customWidth="1"/>
    <col min="14115" max="14115" width="10.28515625" style="54" customWidth="1"/>
    <col min="14116" max="14116" width="16.42578125" style="54" customWidth="1"/>
    <col min="14117" max="14117" width="18.140625" style="54" customWidth="1"/>
    <col min="14118" max="14118" width="26.7109375" style="54" customWidth="1"/>
    <col min="14119" max="14120" width="11.42578125" style="54" customWidth="1"/>
    <col min="14121" max="14121" width="14.28515625" style="54" customWidth="1"/>
    <col min="14122" max="14122" width="25" style="54" customWidth="1"/>
    <col min="14123" max="14124" width="11.42578125" style="54" customWidth="1"/>
    <col min="14125" max="14125" width="19.7109375" style="54" customWidth="1"/>
    <col min="14126" max="14126" width="11.42578125" style="54" customWidth="1"/>
    <col min="14127" max="14127" width="14.7109375" style="54" customWidth="1"/>
    <col min="14128" max="14134" width="11.42578125" style="54" customWidth="1"/>
    <col min="14135" max="14135" width="33.5703125" style="54" customWidth="1"/>
    <col min="14136" max="14369" width="10.85546875" style="54"/>
    <col min="14370" max="14370" width="15.7109375" style="54" customWidth="1"/>
    <col min="14371" max="14371" width="10.28515625" style="54" customWidth="1"/>
    <col min="14372" max="14372" width="16.42578125" style="54" customWidth="1"/>
    <col min="14373" max="14373" width="18.140625" style="54" customWidth="1"/>
    <col min="14374" max="14374" width="26.7109375" style="54" customWidth="1"/>
    <col min="14375" max="14376" width="11.42578125" style="54" customWidth="1"/>
    <col min="14377" max="14377" width="14.28515625" style="54" customWidth="1"/>
    <col min="14378" max="14378" width="25" style="54" customWidth="1"/>
    <col min="14379" max="14380" width="11.42578125" style="54" customWidth="1"/>
    <col min="14381" max="14381" width="19.7109375" style="54" customWidth="1"/>
    <col min="14382" max="14382" width="11.42578125" style="54" customWidth="1"/>
    <col min="14383" max="14383" width="14.7109375" style="54" customWidth="1"/>
    <col min="14384" max="14390" width="11.42578125" style="54" customWidth="1"/>
    <col min="14391" max="14391" width="33.5703125" style="54" customWidth="1"/>
    <col min="14392" max="14625" width="10.85546875" style="54"/>
    <col min="14626" max="14626" width="15.7109375" style="54" customWidth="1"/>
    <col min="14627" max="14627" width="10.28515625" style="54" customWidth="1"/>
    <col min="14628" max="14628" width="16.42578125" style="54" customWidth="1"/>
    <col min="14629" max="14629" width="18.140625" style="54" customWidth="1"/>
    <col min="14630" max="14630" width="26.7109375" style="54" customWidth="1"/>
    <col min="14631" max="14632" width="11.42578125" style="54" customWidth="1"/>
    <col min="14633" max="14633" width="14.28515625" style="54" customWidth="1"/>
    <col min="14634" max="14634" width="25" style="54" customWidth="1"/>
    <col min="14635" max="14636" width="11.42578125" style="54" customWidth="1"/>
    <col min="14637" max="14637" width="19.7109375" style="54" customWidth="1"/>
    <col min="14638" max="14638" width="11.42578125" style="54" customWidth="1"/>
    <col min="14639" max="14639" width="14.7109375" style="54" customWidth="1"/>
    <col min="14640" max="14646" width="11.42578125" style="54" customWidth="1"/>
    <col min="14647" max="14647" width="33.5703125" style="54" customWidth="1"/>
    <col min="14648" max="14881" width="10.85546875" style="54"/>
    <col min="14882" max="14882" width="15.7109375" style="54" customWidth="1"/>
    <col min="14883" max="14883" width="10.28515625" style="54" customWidth="1"/>
    <col min="14884" max="14884" width="16.42578125" style="54" customWidth="1"/>
    <col min="14885" max="14885" width="18.140625" style="54" customWidth="1"/>
    <col min="14886" max="14886" width="26.7109375" style="54" customWidth="1"/>
    <col min="14887" max="14888" width="11.42578125" style="54" customWidth="1"/>
    <col min="14889" max="14889" width="14.28515625" style="54" customWidth="1"/>
    <col min="14890" max="14890" width="25" style="54" customWidth="1"/>
    <col min="14891" max="14892" width="11.42578125" style="54" customWidth="1"/>
    <col min="14893" max="14893" width="19.7109375" style="54" customWidth="1"/>
    <col min="14894" max="14894" width="11.42578125" style="54" customWidth="1"/>
    <col min="14895" max="14895" width="14.7109375" style="54" customWidth="1"/>
    <col min="14896" max="14902" width="11.42578125" style="54" customWidth="1"/>
    <col min="14903" max="14903" width="33.5703125" style="54" customWidth="1"/>
    <col min="14904" max="15137" width="10.85546875" style="54"/>
    <col min="15138" max="15138" width="15.7109375" style="54" customWidth="1"/>
    <col min="15139" max="15139" width="10.28515625" style="54" customWidth="1"/>
    <col min="15140" max="15140" width="16.42578125" style="54" customWidth="1"/>
    <col min="15141" max="15141" width="18.140625" style="54" customWidth="1"/>
    <col min="15142" max="15142" width="26.7109375" style="54" customWidth="1"/>
    <col min="15143" max="15144" width="11.42578125" style="54" customWidth="1"/>
    <col min="15145" max="15145" width="14.28515625" style="54" customWidth="1"/>
    <col min="15146" max="15146" width="25" style="54" customWidth="1"/>
    <col min="15147" max="15148" width="11.42578125" style="54" customWidth="1"/>
    <col min="15149" max="15149" width="19.7109375" style="54" customWidth="1"/>
    <col min="15150" max="15150" width="11.42578125" style="54" customWidth="1"/>
    <col min="15151" max="15151" width="14.7109375" style="54" customWidth="1"/>
    <col min="15152" max="15158" width="11.42578125" style="54" customWidth="1"/>
    <col min="15159" max="15159" width="33.5703125" style="54" customWidth="1"/>
    <col min="15160" max="15393" width="10.85546875" style="54"/>
    <col min="15394" max="15394" width="15.7109375" style="54" customWidth="1"/>
    <col min="15395" max="15395" width="10.28515625" style="54" customWidth="1"/>
    <col min="15396" max="15396" width="16.42578125" style="54" customWidth="1"/>
    <col min="15397" max="15397" width="18.140625" style="54" customWidth="1"/>
    <col min="15398" max="15398" width="26.7109375" style="54" customWidth="1"/>
    <col min="15399" max="15400" width="11.42578125" style="54" customWidth="1"/>
    <col min="15401" max="15401" width="14.28515625" style="54" customWidth="1"/>
    <col min="15402" max="15402" width="25" style="54" customWidth="1"/>
    <col min="15403" max="15404" width="11.42578125" style="54" customWidth="1"/>
    <col min="15405" max="15405" width="19.7109375" style="54" customWidth="1"/>
    <col min="15406" max="15406" width="11.42578125" style="54" customWidth="1"/>
    <col min="15407" max="15407" width="14.7109375" style="54" customWidth="1"/>
    <col min="15408" max="15414" width="11.42578125" style="54" customWidth="1"/>
    <col min="15415" max="15415" width="33.5703125" style="54" customWidth="1"/>
    <col min="15416" max="15649" width="10.85546875" style="54"/>
    <col min="15650" max="15650" width="15.7109375" style="54" customWidth="1"/>
    <col min="15651" max="15651" width="10.28515625" style="54" customWidth="1"/>
    <col min="15652" max="15652" width="16.42578125" style="54" customWidth="1"/>
    <col min="15653" max="15653" width="18.140625" style="54" customWidth="1"/>
    <col min="15654" max="15654" width="26.7109375" style="54" customWidth="1"/>
    <col min="15655" max="15656" width="11.42578125" style="54" customWidth="1"/>
    <col min="15657" max="15657" width="14.28515625" style="54" customWidth="1"/>
    <col min="15658" max="15658" width="25" style="54" customWidth="1"/>
    <col min="15659" max="15660" width="11.42578125" style="54" customWidth="1"/>
    <col min="15661" max="15661" width="19.7109375" style="54" customWidth="1"/>
    <col min="15662" max="15662" width="11.42578125" style="54" customWidth="1"/>
    <col min="15663" max="15663" width="14.7109375" style="54" customWidth="1"/>
    <col min="15664" max="15670" width="11.42578125" style="54" customWidth="1"/>
    <col min="15671" max="15671" width="33.5703125" style="54" customWidth="1"/>
    <col min="15672" max="15905" width="10.85546875" style="54"/>
    <col min="15906" max="15906" width="15.7109375" style="54" customWidth="1"/>
    <col min="15907" max="15907" width="10.28515625" style="54" customWidth="1"/>
    <col min="15908" max="15908" width="16.42578125" style="54" customWidth="1"/>
    <col min="15909" max="15909" width="18.140625" style="54" customWidth="1"/>
    <col min="15910" max="15910" width="26.7109375" style="54" customWidth="1"/>
    <col min="15911" max="15912" width="11.42578125" style="54" customWidth="1"/>
    <col min="15913" max="15913" width="14.28515625" style="54" customWidth="1"/>
    <col min="15914" max="15914" width="25" style="54" customWidth="1"/>
    <col min="15915" max="15916" width="11.42578125" style="54" customWidth="1"/>
    <col min="15917" max="15917" width="19.7109375" style="54" customWidth="1"/>
    <col min="15918" max="15918" width="11.42578125" style="54" customWidth="1"/>
    <col min="15919" max="15919" width="14.7109375" style="54" customWidth="1"/>
    <col min="15920" max="15926" width="11.42578125" style="54" customWidth="1"/>
    <col min="15927" max="15927" width="33.5703125" style="54" customWidth="1"/>
    <col min="15928" max="16161" width="10.85546875" style="54"/>
    <col min="16162" max="16162" width="15.7109375" style="54" customWidth="1"/>
    <col min="16163" max="16163" width="10.28515625" style="54" customWidth="1"/>
    <col min="16164" max="16164" width="16.42578125" style="54" customWidth="1"/>
    <col min="16165" max="16165" width="18.140625" style="54" customWidth="1"/>
    <col min="16166" max="16166" width="26.7109375" style="54" customWidth="1"/>
    <col min="16167" max="16168" width="11.42578125" style="54" customWidth="1"/>
    <col min="16169" max="16169" width="14.28515625" style="54" customWidth="1"/>
    <col min="16170" max="16170" width="25" style="54" customWidth="1"/>
    <col min="16171" max="16172" width="11.42578125" style="54" customWidth="1"/>
    <col min="16173" max="16173" width="19.7109375" style="54" customWidth="1"/>
    <col min="16174" max="16174" width="11.42578125" style="54" customWidth="1"/>
    <col min="16175" max="16175" width="14.7109375" style="54" customWidth="1"/>
    <col min="16176" max="16182" width="11.42578125" style="54" customWidth="1"/>
    <col min="16183" max="16183" width="33.5703125" style="54" customWidth="1"/>
    <col min="16184" max="16384" width="10.85546875" style="54"/>
  </cols>
  <sheetData>
    <row r="1" spans="1:56" ht="29.25" customHeight="1" x14ac:dyDescent="0.2">
      <c r="A1" s="158" t="s">
        <v>141</v>
      </c>
      <c r="B1" s="159"/>
      <c r="C1" s="162" t="s">
        <v>142</v>
      </c>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4" t="s">
        <v>143</v>
      </c>
      <c r="BC1" s="164"/>
      <c r="BD1" s="165"/>
    </row>
    <row r="2" spans="1:56" ht="30.75" customHeight="1" x14ac:dyDescent="0.2">
      <c r="A2" s="160"/>
      <c r="B2" s="161"/>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6" t="s">
        <v>144</v>
      </c>
      <c r="BC2" s="166"/>
      <c r="BD2" s="167"/>
    </row>
    <row r="3" spans="1:56" ht="21" customHeight="1" x14ac:dyDescent="0.2">
      <c r="A3" s="160"/>
      <c r="B3" s="161"/>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6" t="s">
        <v>145</v>
      </c>
      <c r="BC3" s="166"/>
      <c r="BD3" s="167"/>
    </row>
    <row r="4" spans="1:56" ht="27.75" customHeight="1" x14ac:dyDescent="0.2">
      <c r="A4" s="168" t="s">
        <v>146</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70"/>
    </row>
    <row r="5" spans="1:56" ht="46.5" customHeight="1" x14ac:dyDescent="0.2">
      <c r="A5" s="155" t="s">
        <v>147</v>
      </c>
      <c r="B5" s="155"/>
      <c r="C5" s="155" t="s">
        <v>148</v>
      </c>
      <c r="D5" s="155"/>
      <c r="E5" s="155"/>
      <c r="F5" s="155"/>
      <c r="G5" s="155"/>
      <c r="H5" s="155" t="s">
        <v>149</v>
      </c>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4" t="s">
        <v>150</v>
      </c>
      <c r="BA5" s="154"/>
      <c r="BB5" s="171" t="s">
        <v>151</v>
      </c>
      <c r="BC5" s="171"/>
      <c r="BD5" s="171"/>
    </row>
    <row r="6" spans="1:56" ht="19.5" customHeight="1" x14ac:dyDescent="0.2">
      <c r="A6" s="130" t="s">
        <v>152</v>
      </c>
      <c r="B6" s="130" t="s">
        <v>153</v>
      </c>
      <c r="C6" s="130" t="s">
        <v>154</v>
      </c>
      <c r="D6" s="130" t="s">
        <v>155</v>
      </c>
      <c r="E6" s="130" t="s">
        <v>156</v>
      </c>
      <c r="F6" s="130" t="s">
        <v>157</v>
      </c>
      <c r="G6" s="130" t="s">
        <v>158</v>
      </c>
      <c r="H6" s="130" t="s">
        <v>159</v>
      </c>
      <c r="I6" s="130"/>
      <c r="J6" s="130"/>
      <c r="K6" s="130" t="s">
        <v>160</v>
      </c>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55"/>
      <c r="AS6" s="130" t="s">
        <v>161</v>
      </c>
      <c r="AT6" s="130"/>
      <c r="AU6" s="130"/>
      <c r="AV6" s="130"/>
      <c r="AW6" s="130"/>
      <c r="AX6" s="130"/>
      <c r="AY6" s="130"/>
      <c r="AZ6" s="154" t="s">
        <v>162</v>
      </c>
      <c r="BA6" s="154" t="s">
        <v>163</v>
      </c>
      <c r="BB6" s="171" t="s">
        <v>164</v>
      </c>
      <c r="BC6" s="171" t="s">
        <v>165</v>
      </c>
      <c r="BD6" s="171" t="s">
        <v>166</v>
      </c>
    </row>
    <row r="7" spans="1:56" ht="26.25" customHeight="1" x14ac:dyDescent="0.2">
      <c r="A7" s="130"/>
      <c r="B7" s="130"/>
      <c r="C7" s="130"/>
      <c r="D7" s="130"/>
      <c r="E7" s="130"/>
      <c r="F7" s="130"/>
      <c r="G7" s="130"/>
      <c r="H7" s="130" t="s">
        <v>167</v>
      </c>
      <c r="I7" s="130"/>
      <c r="J7" s="130"/>
      <c r="K7" s="130" t="s">
        <v>168</v>
      </c>
      <c r="L7" s="130"/>
      <c r="M7" s="138" t="s">
        <v>169</v>
      </c>
      <c r="N7" s="138"/>
      <c r="O7" s="138"/>
      <c r="P7" s="138"/>
      <c r="Q7" s="138"/>
      <c r="R7" s="138"/>
      <c r="S7" s="138"/>
      <c r="T7" s="138"/>
      <c r="U7" s="138"/>
      <c r="V7" s="138"/>
      <c r="W7" s="138"/>
      <c r="X7" s="138"/>
      <c r="Y7" s="138"/>
      <c r="Z7" s="138"/>
      <c r="AA7" s="138"/>
      <c r="AB7" s="138"/>
      <c r="AC7" s="138" t="s">
        <v>170</v>
      </c>
      <c r="AD7" s="138"/>
      <c r="AE7" s="172"/>
      <c r="AF7" s="138" t="s">
        <v>171</v>
      </c>
      <c r="AG7" s="138"/>
      <c r="AH7" s="138"/>
      <c r="AI7" s="138" t="s">
        <v>172</v>
      </c>
      <c r="AJ7" s="138"/>
      <c r="AK7" s="138" t="s">
        <v>173</v>
      </c>
      <c r="AL7" s="138" t="s">
        <v>174</v>
      </c>
      <c r="AM7" s="56"/>
      <c r="AN7" s="139" t="s">
        <v>175</v>
      </c>
      <c r="AO7" s="139"/>
      <c r="AP7" s="142" t="s">
        <v>176</v>
      </c>
      <c r="AQ7" s="142" t="s">
        <v>177</v>
      </c>
      <c r="AR7" s="55" t="s">
        <v>178</v>
      </c>
      <c r="AS7" s="130" t="s">
        <v>179</v>
      </c>
      <c r="AT7" s="130" t="s">
        <v>180</v>
      </c>
      <c r="AU7" s="130" t="s">
        <v>181</v>
      </c>
      <c r="AV7" s="130" t="s">
        <v>182</v>
      </c>
      <c r="AW7" s="130" t="s">
        <v>183</v>
      </c>
      <c r="AX7" s="130" t="s">
        <v>184</v>
      </c>
      <c r="AY7" s="130"/>
      <c r="AZ7" s="154"/>
      <c r="BA7" s="154"/>
      <c r="BB7" s="171"/>
      <c r="BC7" s="171"/>
      <c r="BD7" s="171"/>
    </row>
    <row r="8" spans="1:56" ht="52.5" customHeight="1" x14ac:dyDescent="0.2">
      <c r="A8" s="130"/>
      <c r="B8" s="130"/>
      <c r="C8" s="130"/>
      <c r="D8" s="130"/>
      <c r="E8" s="130"/>
      <c r="F8" s="130"/>
      <c r="G8" s="130"/>
      <c r="H8" s="142" t="s">
        <v>176</v>
      </c>
      <c r="I8" s="142" t="s">
        <v>177</v>
      </c>
      <c r="J8" s="57" t="s">
        <v>185</v>
      </c>
      <c r="K8" s="130"/>
      <c r="L8" s="130"/>
      <c r="M8" s="138"/>
      <c r="N8" s="138"/>
      <c r="O8" s="138"/>
      <c r="P8" s="138"/>
      <c r="Q8" s="138"/>
      <c r="R8" s="138"/>
      <c r="S8" s="138"/>
      <c r="T8" s="138"/>
      <c r="U8" s="138"/>
      <c r="V8" s="138"/>
      <c r="W8" s="138"/>
      <c r="X8" s="138"/>
      <c r="Y8" s="138"/>
      <c r="Z8" s="138"/>
      <c r="AA8" s="138"/>
      <c r="AB8" s="138"/>
      <c r="AC8" s="138"/>
      <c r="AD8" s="138"/>
      <c r="AE8" s="172"/>
      <c r="AF8" s="138"/>
      <c r="AG8" s="138"/>
      <c r="AH8" s="138"/>
      <c r="AI8" s="138"/>
      <c r="AJ8" s="138"/>
      <c r="AK8" s="138"/>
      <c r="AL8" s="138"/>
      <c r="AM8" s="138"/>
      <c r="AN8" s="139"/>
      <c r="AO8" s="139"/>
      <c r="AP8" s="142"/>
      <c r="AQ8" s="142"/>
      <c r="AR8" s="58" t="s">
        <v>185</v>
      </c>
      <c r="AS8" s="130"/>
      <c r="AT8" s="130"/>
      <c r="AU8" s="130"/>
      <c r="AV8" s="130"/>
      <c r="AW8" s="130"/>
      <c r="AX8" s="130"/>
      <c r="AY8" s="130"/>
      <c r="AZ8" s="154"/>
      <c r="BA8" s="154"/>
      <c r="BB8" s="171"/>
      <c r="BC8" s="171"/>
      <c r="BD8" s="171"/>
    </row>
    <row r="9" spans="1:56" ht="25.5" customHeight="1" x14ac:dyDescent="0.2">
      <c r="A9" s="130"/>
      <c r="B9" s="130"/>
      <c r="C9" s="130"/>
      <c r="D9" s="130"/>
      <c r="E9" s="130"/>
      <c r="F9" s="130"/>
      <c r="G9" s="130"/>
      <c r="H9" s="142"/>
      <c r="I9" s="142"/>
      <c r="J9" s="59" t="s">
        <v>186</v>
      </c>
      <c r="K9" s="130"/>
      <c r="L9" s="130"/>
      <c r="M9" s="136" t="s">
        <v>187</v>
      </c>
      <c r="N9" s="136"/>
      <c r="O9" s="136"/>
      <c r="P9" s="60">
        <f>IF(O9="Adecuado",15,0)</f>
        <v>0</v>
      </c>
      <c r="Q9" s="61" t="s">
        <v>188</v>
      </c>
      <c r="R9" s="130" t="s">
        <v>189</v>
      </c>
      <c r="S9" s="61" t="s">
        <v>190</v>
      </c>
      <c r="T9" s="130" t="s">
        <v>189</v>
      </c>
      <c r="U9" s="61" t="s">
        <v>191</v>
      </c>
      <c r="V9" s="130" t="s">
        <v>189</v>
      </c>
      <c r="W9" s="61" t="s">
        <v>192</v>
      </c>
      <c r="X9" s="60">
        <f>IF(W9="Se investigan y resuelven oportunamente",15,0)</f>
        <v>0</v>
      </c>
      <c r="Y9" s="61" t="s">
        <v>193</v>
      </c>
      <c r="Z9" s="136"/>
      <c r="AA9" s="136" t="s">
        <v>194</v>
      </c>
      <c r="AB9" s="136"/>
      <c r="AC9" s="138" t="s">
        <v>195</v>
      </c>
      <c r="AD9" s="138"/>
      <c r="AE9" s="172"/>
      <c r="AF9" s="138"/>
      <c r="AG9" s="138"/>
      <c r="AH9" s="138"/>
      <c r="AI9" s="138"/>
      <c r="AJ9" s="138"/>
      <c r="AK9" s="138"/>
      <c r="AL9" s="138"/>
      <c r="AM9" s="138"/>
      <c r="AN9" s="138" t="s">
        <v>196</v>
      </c>
      <c r="AO9" s="138" t="s">
        <v>197</v>
      </c>
      <c r="AP9" s="142"/>
      <c r="AQ9" s="142"/>
      <c r="AR9" s="59" t="s">
        <v>186</v>
      </c>
      <c r="AS9" s="130"/>
      <c r="AT9" s="130"/>
      <c r="AU9" s="130"/>
      <c r="AV9" s="130"/>
      <c r="AW9" s="130"/>
      <c r="AX9" s="130"/>
      <c r="AY9" s="130"/>
      <c r="AZ9" s="154"/>
      <c r="BA9" s="154"/>
      <c r="BB9" s="171"/>
      <c r="BC9" s="171"/>
      <c r="BD9" s="171"/>
    </row>
    <row r="10" spans="1:56" ht="18.75" customHeight="1" x14ac:dyDescent="0.2">
      <c r="A10" s="130"/>
      <c r="B10" s="130"/>
      <c r="C10" s="130"/>
      <c r="D10" s="130"/>
      <c r="E10" s="130"/>
      <c r="F10" s="130"/>
      <c r="G10" s="130"/>
      <c r="H10" s="142"/>
      <c r="I10" s="142"/>
      <c r="J10" s="62" t="s">
        <v>198</v>
      </c>
      <c r="K10" s="130"/>
      <c r="L10" s="130"/>
      <c r="M10" s="136" t="s">
        <v>199</v>
      </c>
      <c r="N10" s="130" t="s">
        <v>189</v>
      </c>
      <c r="O10" s="136" t="s">
        <v>200</v>
      </c>
      <c r="P10" s="130" t="s">
        <v>189</v>
      </c>
      <c r="Q10" s="136" t="s">
        <v>201</v>
      </c>
      <c r="R10" s="130"/>
      <c r="S10" s="136" t="s">
        <v>202</v>
      </c>
      <c r="T10" s="130"/>
      <c r="U10" s="136" t="s">
        <v>203</v>
      </c>
      <c r="V10" s="130"/>
      <c r="W10" s="136" t="s">
        <v>204</v>
      </c>
      <c r="X10" s="130">
        <f>IF(W12="Se investigan y resuelven oportunamente",15,0)</f>
        <v>0</v>
      </c>
      <c r="Y10" s="136" t="s">
        <v>205</v>
      </c>
      <c r="Z10" s="136"/>
      <c r="AA10" s="136" t="s">
        <v>206</v>
      </c>
      <c r="AB10" s="136" t="s">
        <v>207</v>
      </c>
      <c r="AC10" s="138" t="s">
        <v>208</v>
      </c>
      <c r="AD10" s="138" t="s">
        <v>209</v>
      </c>
      <c r="AE10" s="172"/>
      <c r="AF10" s="138" t="s">
        <v>210</v>
      </c>
      <c r="AG10" s="63"/>
      <c r="AH10" s="138" t="s">
        <v>211</v>
      </c>
      <c r="AI10" s="138"/>
      <c r="AJ10" s="138"/>
      <c r="AK10" s="138"/>
      <c r="AL10" s="138"/>
      <c r="AM10" s="138"/>
      <c r="AN10" s="138"/>
      <c r="AO10" s="138"/>
      <c r="AP10" s="142"/>
      <c r="AQ10" s="142"/>
      <c r="AR10" s="62" t="s">
        <v>212</v>
      </c>
      <c r="AS10" s="130"/>
      <c r="AT10" s="130"/>
      <c r="AU10" s="130"/>
      <c r="AV10" s="130"/>
      <c r="AW10" s="130"/>
      <c r="AX10" s="130"/>
      <c r="AY10" s="130"/>
      <c r="AZ10" s="154"/>
      <c r="BA10" s="154"/>
      <c r="BB10" s="171"/>
      <c r="BC10" s="171"/>
      <c r="BD10" s="171"/>
    </row>
    <row r="11" spans="1:56" ht="21.75" customHeight="1" x14ac:dyDescent="0.2">
      <c r="A11" s="130"/>
      <c r="B11" s="130"/>
      <c r="C11" s="130"/>
      <c r="D11" s="130"/>
      <c r="E11" s="130"/>
      <c r="F11" s="130"/>
      <c r="G11" s="130"/>
      <c r="H11" s="142"/>
      <c r="I11" s="142"/>
      <c r="J11" s="64" t="s">
        <v>213</v>
      </c>
      <c r="K11" s="130"/>
      <c r="L11" s="130"/>
      <c r="M11" s="136"/>
      <c r="N11" s="130"/>
      <c r="O11" s="136"/>
      <c r="P11" s="130"/>
      <c r="Q11" s="136"/>
      <c r="R11" s="130"/>
      <c r="S11" s="136"/>
      <c r="T11" s="130"/>
      <c r="U11" s="136"/>
      <c r="V11" s="130"/>
      <c r="W11" s="136"/>
      <c r="X11" s="130"/>
      <c r="Y11" s="136"/>
      <c r="Z11" s="136"/>
      <c r="AA11" s="136"/>
      <c r="AB11" s="136"/>
      <c r="AC11" s="138"/>
      <c r="AD11" s="138"/>
      <c r="AE11" s="172"/>
      <c r="AF11" s="138"/>
      <c r="AG11" s="63"/>
      <c r="AH11" s="138"/>
      <c r="AI11" s="138"/>
      <c r="AJ11" s="138"/>
      <c r="AK11" s="138"/>
      <c r="AL11" s="138"/>
      <c r="AM11" s="138"/>
      <c r="AN11" s="138"/>
      <c r="AO11" s="138"/>
      <c r="AP11" s="142"/>
      <c r="AQ11" s="142"/>
      <c r="AR11" s="64" t="s">
        <v>213</v>
      </c>
      <c r="AS11" s="130"/>
      <c r="AT11" s="130"/>
      <c r="AU11" s="130"/>
      <c r="AV11" s="130"/>
      <c r="AW11" s="130"/>
      <c r="AX11" s="130" t="s">
        <v>214</v>
      </c>
      <c r="AY11" s="130" t="s">
        <v>215</v>
      </c>
      <c r="AZ11" s="154"/>
      <c r="BA11" s="154"/>
      <c r="BB11" s="171"/>
      <c r="BC11" s="171"/>
      <c r="BD11" s="171"/>
    </row>
    <row r="12" spans="1:56" ht="33.75" customHeight="1" x14ac:dyDescent="0.2">
      <c r="A12" s="130"/>
      <c r="B12" s="130"/>
      <c r="C12" s="130"/>
      <c r="D12" s="130"/>
      <c r="E12" s="130"/>
      <c r="F12" s="130"/>
      <c r="G12" s="130"/>
      <c r="H12" s="142"/>
      <c r="I12" s="142"/>
      <c r="J12" s="65" t="s">
        <v>216</v>
      </c>
      <c r="K12" s="55" t="s">
        <v>217</v>
      </c>
      <c r="L12" s="55" t="s">
        <v>218</v>
      </c>
      <c r="M12" s="136"/>
      <c r="N12" s="130"/>
      <c r="O12" s="136"/>
      <c r="P12" s="130"/>
      <c r="Q12" s="136"/>
      <c r="R12" s="130"/>
      <c r="S12" s="136"/>
      <c r="T12" s="130"/>
      <c r="U12" s="136"/>
      <c r="V12" s="130"/>
      <c r="W12" s="136"/>
      <c r="X12" s="130"/>
      <c r="Y12" s="136"/>
      <c r="Z12" s="136"/>
      <c r="AA12" s="136"/>
      <c r="AB12" s="136"/>
      <c r="AC12" s="138"/>
      <c r="AD12" s="138"/>
      <c r="AE12" s="172"/>
      <c r="AF12" s="138"/>
      <c r="AG12" s="63"/>
      <c r="AH12" s="138"/>
      <c r="AI12" s="138"/>
      <c r="AJ12" s="138"/>
      <c r="AK12" s="138"/>
      <c r="AL12" s="138"/>
      <c r="AM12" s="138"/>
      <c r="AN12" s="138"/>
      <c r="AO12" s="138"/>
      <c r="AP12" s="142"/>
      <c r="AQ12" s="142"/>
      <c r="AR12" s="65" t="s">
        <v>216</v>
      </c>
      <c r="AS12" s="130"/>
      <c r="AT12" s="130"/>
      <c r="AU12" s="130"/>
      <c r="AV12" s="130"/>
      <c r="AW12" s="130"/>
      <c r="AX12" s="130"/>
      <c r="AY12" s="130"/>
      <c r="AZ12" s="154"/>
      <c r="BA12" s="154"/>
      <c r="BB12" s="171"/>
      <c r="BC12" s="171"/>
      <c r="BD12" s="171"/>
    </row>
    <row r="13" spans="1:56" ht="24" customHeight="1" x14ac:dyDescent="0.2">
      <c r="A13" s="60"/>
      <c r="B13" s="60"/>
      <c r="C13" s="60"/>
      <c r="D13" s="60"/>
      <c r="E13" s="60"/>
      <c r="F13" s="60"/>
      <c r="G13" s="60"/>
      <c r="H13" s="58"/>
      <c r="I13" s="58"/>
      <c r="J13" s="65"/>
      <c r="K13" s="55"/>
      <c r="L13" s="55"/>
      <c r="M13" s="61"/>
      <c r="N13" s="60"/>
      <c r="O13" s="61"/>
      <c r="P13" s="60"/>
      <c r="Q13" s="61"/>
      <c r="R13" s="60"/>
      <c r="S13" s="61"/>
      <c r="T13" s="60"/>
      <c r="U13" s="61"/>
      <c r="V13" s="60"/>
      <c r="W13" s="61"/>
      <c r="X13" s="60"/>
      <c r="Y13" s="61"/>
      <c r="Z13" s="61"/>
      <c r="AA13" s="61"/>
      <c r="AB13" s="61"/>
      <c r="AC13" s="56"/>
      <c r="AD13" s="56"/>
      <c r="AE13" s="66"/>
      <c r="AF13" s="56"/>
      <c r="AG13" s="63"/>
      <c r="AH13" s="56"/>
      <c r="AI13" s="56"/>
      <c r="AJ13" s="56"/>
      <c r="AK13" s="56"/>
      <c r="AL13" s="56"/>
      <c r="AM13" s="56"/>
      <c r="AN13" s="56"/>
      <c r="AO13" s="56"/>
      <c r="AP13" s="58"/>
      <c r="AQ13" s="58"/>
      <c r="AR13" s="65"/>
      <c r="AS13" s="60"/>
      <c r="AT13" s="60"/>
      <c r="AU13" s="60"/>
      <c r="AV13" s="60"/>
      <c r="AW13" s="60"/>
      <c r="AX13" s="60"/>
      <c r="AY13" s="60"/>
      <c r="AZ13" s="67"/>
      <c r="BA13" s="67"/>
      <c r="BB13" s="68"/>
      <c r="BC13" s="68"/>
      <c r="BD13" s="68"/>
    </row>
    <row r="14" spans="1:56" ht="155.25" customHeight="1" x14ac:dyDescent="0.2">
      <c r="A14" s="80" t="s">
        <v>232</v>
      </c>
      <c r="B14" s="80" t="s">
        <v>233</v>
      </c>
      <c r="C14" s="69" t="s">
        <v>234</v>
      </c>
      <c r="D14" s="81" t="s">
        <v>235</v>
      </c>
      <c r="E14" s="92" t="s">
        <v>236</v>
      </c>
      <c r="F14" s="81" t="s">
        <v>237</v>
      </c>
      <c r="G14" s="81" t="s">
        <v>238</v>
      </c>
      <c r="H14" s="80">
        <v>3</v>
      </c>
      <c r="I14" s="69">
        <v>4</v>
      </c>
      <c r="J14" s="82" t="str">
        <f t="shared" ref="J14:J15" si="0">IF(E14="8. Corrupción",IF(OR(AND(H14=1,I14=5),AND(H14=2,I14=5),AND(H14=3,I14=4),(H14+I14&gt;=8)),"Extrema",IF(OR(AND(H14=1,I14=4),AND(H14=2,I14=4),AND(H14=4,I14=3),AND(H14=3,I14=3)),"Alta",IF(OR(AND(H14=1,I14=3),AND(H14=2,I14=3)),"Moderada","No aplica para Corrupción"))),IF(H14+I14=0,"",IF(OR(AND(H14=3,I14=4),(AND(H14=2,I14=5)),(AND(H14=1,I14=5))),"Extrema",IF(OR(AND(H14=3,I14=1),(AND(H14=2,I14=2))),"Baja",IF(OR(AND(H14=4,I14=1),AND(H14=3,I14=2),AND(H14=2,I14=3),AND(H14=1,I14=3)),"Moderada",IF(H14+I14&gt;=8,"Extrema",IF(H14+I14&lt;4,"Baja",IF(H14+I14&gt;=6,"Alta","Alta"))))))))</f>
        <v>Extrema</v>
      </c>
      <c r="K14" s="83" t="s">
        <v>239</v>
      </c>
      <c r="L14" s="81" t="s">
        <v>240</v>
      </c>
      <c r="M14" s="72" t="s">
        <v>221</v>
      </c>
      <c r="N14" s="84">
        <f t="shared" ref="N14:N15" si="1">IF(M14="Asignado",15,0)</f>
        <v>15</v>
      </c>
      <c r="O14" s="72" t="s">
        <v>222</v>
      </c>
      <c r="P14" s="84">
        <f t="shared" ref="P14:P15" si="2">IF(O14="Adecuado",15,0)</f>
        <v>15</v>
      </c>
      <c r="Q14" s="72" t="s">
        <v>223</v>
      </c>
      <c r="R14" s="84">
        <f t="shared" ref="R14:R34" si="3">IF(Q14="Oportuna",15,0)</f>
        <v>15</v>
      </c>
      <c r="S14" s="72" t="s">
        <v>224</v>
      </c>
      <c r="T14" s="84">
        <f t="shared" ref="T14:T34" si="4">IF(S14="Prevenir",15,IF(S14="Detectar",10,0))</f>
        <v>15</v>
      </c>
      <c r="U14" s="72" t="s">
        <v>225</v>
      </c>
      <c r="V14" s="84">
        <f t="shared" ref="V14:V34" si="5">IF(U14="Confiable",15,0)</f>
        <v>15</v>
      </c>
      <c r="W14" s="72" t="s">
        <v>226</v>
      </c>
      <c r="X14" s="84">
        <f t="shared" ref="X14:X34" si="6">IF(W14="Se investigan y resuelven oportunamente",15,0)</f>
        <v>15</v>
      </c>
      <c r="Y14" s="72" t="s">
        <v>227</v>
      </c>
      <c r="Z14" s="84">
        <f t="shared" ref="Z14:Z34" si="7">IF(Y14="Completa",10,IF(Y14="incompleta",5,0))</f>
        <v>10</v>
      </c>
      <c r="AA14" s="74">
        <f t="shared" ref="AA14:AA15" si="8">N14+P14+R14+T14+V14+X14+Z14</f>
        <v>100</v>
      </c>
      <c r="AB14" s="75" t="str">
        <f t="shared" ref="AB14:AB34" si="9">IF(AA14&gt;=96,"Fuerte",IF(AA14&gt;=86,"Moderado",IF(AA14&gt;=0,"Débil","")))</f>
        <v>Fuerte</v>
      </c>
      <c r="AC14" s="76" t="s">
        <v>228</v>
      </c>
      <c r="AD14" s="75" t="str">
        <f t="shared" ref="AD14:AD34" si="10">IF(AC14="Siempre se ejecuta","Fuerte",IF(AC14="Algunas veces","Moderado",IF(AC14="no se ejecuta","Débil","")))</f>
        <v>Fuerte</v>
      </c>
      <c r="AE14" s="77" t="str">
        <f t="shared" ref="AE14:AE34" si="11">AB14&amp;AD14</f>
        <v>FuerteFuerte</v>
      </c>
      <c r="AF14" s="77" t="str">
        <f>IFERROR(VLOOKUP(AE14,[2]PARAMETROS!$BH$2:$BJ$10,3,FALSE),"")</f>
        <v>Fuerte</v>
      </c>
      <c r="AG14" s="77">
        <f t="shared" ref="AG14:AG34" si="12">IF(AF14="fuerte",100,IF(AF14="Moderado",50,IF(AF14="débil",0,"")))</f>
        <v>100</v>
      </c>
      <c r="AH14" s="75" t="str">
        <f>IFERROR(VLOOKUP(AE14,[2]PARAMETROS!$BH$2:$BJ$10,2,FALSE),"")</f>
        <v>No</v>
      </c>
      <c r="AI14" s="78">
        <f t="shared" ref="AI14:AI31" si="13">IFERROR(AVERAGE(AG14:AG14),0)</f>
        <v>100</v>
      </c>
      <c r="AJ14" s="75" t="str">
        <f t="shared" ref="AJ14:AJ32" si="14">IF(AI14&gt;=100,"Fuerte",IF(AI14&gt;=50,"Moderado",IF(AI14&gt;=0,"Débil","")))</f>
        <v>Fuerte</v>
      </c>
      <c r="AK14" s="76" t="s">
        <v>229</v>
      </c>
      <c r="AL14" s="76" t="s">
        <v>229</v>
      </c>
      <c r="AM14" s="76" t="str">
        <f t="shared" ref="AM14:AM32" si="15">+AJ14&amp;AK14&amp;AL14</f>
        <v>FuerteDirectamenteDirectamente</v>
      </c>
      <c r="AN14" s="79">
        <f>IFERROR(VLOOKUP(AM14,[2]PARAMETROS!$BD$1:$BG$9,2,FALSE),0)</f>
        <v>2</v>
      </c>
      <c r="AO14" s="79">
        <f>IF(E14&lt;&gt;"8. Corrupción",IFERROR(VLOOKUP(AM14,[2]PARAMETROS!$BD$1:$BG$9,3,FALSE),0),0)</f>
        <v>0</v>
      </c>
      <c r="AP14" s="85">
        <f t="shared" ref="AP14:AP15" si="16">IF(H14 ="",0,IF(H14-AN14&lt;=0,1,H14-AN14))</f>
        <v>1</v>
      </c>
      <c r="AQ14" s="85">
        <f t="shared" ref="AQ14:AQ15" si="17">IF(E14&lt;&gt;"8. Corrupción",IF(I14="",0,IF(I14-AO14=0,1,I14-AO14)),I14)</f>
        <v>4</v>
      </c>
      <c r="AR14" s="82" t="str">
        <f t="shared" ref="AR14:AR15" si="18">IF(E14="8. Corrupción",IF(OR(AND(AP14=1,AQ14=5),AND(AP14=2,AQ14=5),AND(AP14=3,AQ14=4),(AP14+AQ14&gt;=8)),"Extrema",IF(OR(AND(AP14=1,AQ14=4),AND(AP14=2,AQ14=4),AND(AP14=4,AQ14=3),AND(AP14=3,AQ14=3)),"Alta",IF(OR(AND(AP14=1,AQ14=3),AND(AP14=2,AQ14=3)),"Moderada","No aplica para Corrupción"))),IF(AP14+AQ14=0,"",IF(OR(AND(AP14=3,AQ14=4),(AND(AP14=2,AQ14=5)),(AND(AP14=1,AQ14=5))),"Extrema",IF(OR(AND(AP14=3,AQ14=1),(AND(AP14=2,AQ14=2))),"Baja",IF(OR(AND(AP14=4,AQ14=1),AND(AP14=3,AQ14=2),AND(AP14=2,AQ14=3),AND(AP14=1,AQ14=3)),"Moderada",IF(AP14+AQ14&gt;=8,"Extrema",IF(AP14+AQ14&lt;4,"Baja",IF(AP14+AQ14&gt;=6,"Alta","Alta"))))))))</f>
        <v>Alta</v>
      </c>
      <c r="AS14" s="69" t="s">
        <v>230</v>
      </c>
      <c r="AT14" s="81" t="s">
        <v>241</v>
      </c>
      <c r="AU14" s="81" t="s">
        <v>242</v>
      </c>
      <c r="AV14" s="81" t="s">
        <v>243</v>
      </c>
      <c r="AW14" s="81" t="s">
        <v>244</v>
      </c>
      <c r="AX14" s="86">
        <v>44200</v>
      </c>
      <c r="AY14" s="86">
        <v>44561</v>
      </c>
      <c r="AZ14" s="93" t="s">
        <v>291</v>
      </c>
      <c r="BA14" s="94">
        <v>1</v>
      </c>
      <c r="BB14" s="88" t="s">
        <v>331</v>
      </c>
      <c r="BC14" s="80" t="s">
        <v>290</v>
      </c>
      <c r="BD14" s="98"/>
    </row>
    <row r="15" spans="1:56" ht="234" customHeight="1" x14ac:dyDescent="0.2">
      <c r="A15" s="156"/>
      <c r="B15" s="156" t="s">
        <v>233</v>
      </c>
      <c r="C15" s="183" t="s">
        <v>246</v>
      </c>
      <c r="D15" s="156" t="s">
        <v>248</v>
      </c>
      <c r="E15" s="180" t="s">
        <v>236</v>
      </c>
      <c r="F15" s="156" t="s">
        <v>249</v>
      </c>
      <c r="G15" s="156" t="s">
        <v>250</v>
      </c>
      <c r="H15" s="156">
        <v>2</v>
      </c>
      <c r="I15" s="156">
        <v>3</v>
      </c>
      <c r="J15" s="186" t="str">
        <f t="shared" si="0"/>
        <v>Moderada</v>
      </c>
      <c r="K15" s="156" t="s">
        <v>231</v>
      </c>
      <c r="L15" s="183" t="s">
        <v>251</v>
      </c>
      <c r="M15" s="72" t="s">
        <v>221</v>
      </c>
      <c r="N15" s="189">
        <f t="shared" si="1"/>
        <v>15</v>
      </c>
      <c r="O15" s="72" t="s">
        <v>222</v>
      </c>
      <c r="P15" s="189">
        <f t="shared" si="2"/>
        <v>15</v>
      </c>
      <c r="Q15" s="72" t="s">
        <v>223</v>
      </c>
      <c r="R15" s="189">
        <f t="shared" si="3"/>
        <v>15</v>
      </c>
      <c r="S15" s="72" t="s">
        <v>224</v>
      </c>
      <c r="T15" s="189">
        <f t="shared" si="4"/>
        <v>15</v>
      </c>
      <c r="U15" s="72" t="s">
        <v>225</v>
      </c>
      <c r="V15" s="189">
        <f t="shared" si="5"/>
        <v>15</v>
      </c>
      <c r="W15" s="72" t="s">
        <v>226</v>
      </c>
      <c r="X15" s="189">
        <f t="shared" si="6"/>
        <v>15</v>
      </c>
      <c r="Y15" s="72" t="s">
        <v>227</v>
      </c>
      <c r="Z15" s="189">
        <f t="shared" si="7"/>
        <v>10</v>
      </c>
      <c r="AA15" s="74">
        <f t="shared" si="8"/>
        <v>100</v>
      </c>
      <c r="AB15" s="101" t="str">
        <f t="shared" si="9"/>
        <v>Fuerte</v>
      </c>
      <c r="AC15" s="102" t="s">
        <v>228</v>
      </c>
      <c r="AD15" s="101" t="str">
        <f t="shared" si="10"/>
        <v>Fuerte</v>
      </c>
      <c r="AE15" s="192" t="str">
        <f t="shared" si="11"/>
        <v>FuerteFuerte</v>
      </c>
      <c r="AF15" s="77" t="str">
        <f>IFERROR(VLOOKUP(AE15,[2]PARAMETROS!$BH$2:$BJ$10,3,FALSE),"")</f>
        <v>Fuerte</v>
      </c>
      <c r="AG15" s="192">
        <f t="shared" si="12"/>
        <v>100</v>
      </c>
      <c r="AH15" s="101" t="str">
        <f>IFERROR(VLOOKUP(AE15,[2]PARAMETROS!$BH$2:$BJ$10,2,FALSE),"")</f>
        <v>No</v>
      </c>
      <c r="AI15" s="100">
        <f t="shared" si="13"/>
        <v>100</v>
      </c>
      <c r="AJ15" s="101" t="str">
        <f t="shared" si="14"/>
        <v>Fuerte</v>
      </c>
      <c r="AK15" s="102" t="s">
        <v>229</v>
      </c>
      <c r="AL15" s="102" t="s">
        <v>229</v>
      </c>
      <c r="AM15" s="195" t="str">
        <f t="shared" si="15"/>
        <v>FuerteDirectamenteDirectamente</v>
      </c>
      <c r="AN15" s="99">
        <f>IFERROR(VLOOKUP(AM15,[2]PARAMETROS!$BD$1:$BG$9,2,FALSE),0)</f>
        <v>2</v>
      </c>
      <c r="AO15" s="99">
        <f>IF(E15&lt;&gt;"8. Corrupción",IFERROR(VLOOKUP(AM15,[2]PARAMETROS!$BD$1:$BG$9,3,FALSE),0),0)</f>
        <v>0</v>
      </c>
      <c r="AP15" s="198">
        <f t="shared" si="16"/>
        <v>1</v>
      </c>
      <c r="AQ15" s="198">
        <f t="shared" si="17"/>
        <v>3</v>
      </c>
      <c r="AR15" s="186" t="str">
        <f t="shared" si="18"/>
        <v>Moderada</v>
      </c>
      <c r="AS15" s="183" t="s">
        <v>230</v>
      </c>
      <c r="AT15" s="156" t="s">
        <v>252</v>
      </c>
      <c r="AU15" s="156" t="s">
        <v>253</v>
      </c>
      <c r="AV15" s="156" t="s">
        <v>247</v>
      </c>
      <c r="AW15" s="156" t="s">
        <v>254</v>
      </c>
      <c r="AX15" s="177">
        <v>44200</v>
      </c>
      <c r="AY15" s="177">
        <v>44561</v>
      </c>
      <c r="AZ15" s="98" t="s">
        <v>354</v>
      </c>
      <c r="BA15" s="95">
        <v>1</v>
      </c>
      <c r="BB15" s="112" t="s">
        <v>307</v>
      </c>
      <c r="BC15" s="97" t="s">
        <v>290</v>
      </c>
      <c r="BD15" s="98"/>
    </row>
    <row r="16" spans="1:56" ht="372.95" customHeight="1" x14ac:dyDescent="0.2">
      <c r="A16" s="157"/>
      <c r="B16" s="157"/>
      <c r="C16" s="184"/>
      <c r="D16" s="157"/>
      <c r="E16" s="181"/>
      <c r="F16" s="157"/>
      <c r="G16" s="157"/>
      <c r="H16" s="157"/>
      <c r="I16" s="157"/>
      <c r="J16" s="187"/>
      <c r="K16" s="157"/>
      <c r="L16" s="184"/>
      <c r="M16" s="72"/>
      <c r="N16" s="190"/>
      <c r="O16" s="72"/>
      <c r="P16" s="190"/>
      <c r="Q16" s="72"/>
      <c r="R16" s="190"/>
      <c r="S16" s="72"/>
      <c r="T16" s="190"/>
      <c r="U16" s="72"/>
      <c r="V16" s="190"/>
      <c r="W16" s="72"/>
      <c r="X16" s="190"/>
      <c r="Y16" s="72"/>
      <c r="Z16" s="190"/>
      <c r="AA16" s="74"/>
      <c r="AB16" s="101"/>
      <c r="AC16" s="102"/>
      <c r="AD16" s="101"/>
      <c r="AE16" s="193"/>
      <c r="AF16" s="77"/>
      <c r="AG16" s="193"/>
      <c r="AH16" s="101"/>
      <c r="AI16" s="100"/>
      <c r="AJ16" s="101"/>
      <c r="AK16" s="102"/>
      <c r="AL16" s="102"/>
      <c r="AM16" s="196"/>
      <c r="AN16" s="99"/>
      <c r="AO16" s="99"/>
      <c r="AP16" s="199"/>
      <c r="AQ16" s="199"/>
      <c r="AR16" s="187"/>
      <c r="AS16" s="184"/>
      <c r="AT16" s="157"/>
      <c r="AU16" s="157"/>
      <c r="AV16" s="157"/>
      <c r="AW16" s="157"/>
      <c r="AX16" s="178"/>
      <c r="AY16" s="178"/>
      <c r="AZ16" s="98" t="s">
        <v>299</v>
      </c>
      <c r="BA16" s="95">
        <v>1</v>
      </c>
      <c r="BB16" s="98" t="s">
        <v>325</v>
      </c>
      <c r="BC16" s="97" t="s">
        <v>290</v>
      </c>
      <c r="BD16" s="98"/>
    </row>
    <row r="17" spans="1:56" ht="408.95" customHeight="1" x14ac:dyDescent="0.2">
      <c r="A17" s="157"/>
      <c r="B17" s="157"/>
      <c r="C17" s="184"/>
      <c r="D17" s="157"/>
      <c r="E17" s="181"/>
      <c r="F17" s="157"/>
      <c r="G17" s="157"/>
      <c r="H17" s="157"/>
      <c r="I17" s="157"/>
      <c r="J17" s="187"/>
      <c r="K17" s="157"/>
      <c r="L17" s="184"/>
      <c r="M17" s="72"/>
      <c r="N17" s="190"/>
      <c r="O17" s="72"/>
      <c r="P17" s="190"/>
      <c r="Q17" s="72"/>
      <c r="R17" s="190"/>
      <c r="S17" s="72"/>
      <c r="T17" s="190"/>
      <c r="U17" s="72"/>
      <c r="V17" s="190"/>
      <c r="W17" s="72"/>
      <c r="X17" s="190"/>
      <c r="Y17" s="72"/>
      <c r="Z17" s="190"/>
      <c r="AA17" s="74"/>
      <c r="AB17" s="101"/>
      <c r="AC17" s="102"/>
      <c r="AD17" s="101"/>
      <c r="AE17" s="193"/>
      <c r="AF17" s="77"/>
      <c r="AG17" s="193"/>
      <c r="AH17" s="101"/>
      <c r="AI17" s="100"/>
      <c r="AJ17" s="101"/>
      <c r="AK17" s="102"/>
      <c r="AL17" s="102"/>
      <c r="AM17" s="196"/>
      <c r="AN17" s="99"/>
      <c r="AO17" s="99"/>
      <c r="AP17" s="199"/>
      <c r="AQ17" s="199"/>
      <c r="AR17" s="187"/>
      <c r="AS17" s="184"/>
      <c r="AT17" s="157"/>
      <c r="AU17" s="157"/>
      <c r="AV17" s="157"/>
      <c r="AW17" s="157"/>
      <c r="AX17" s="178"/>
      <c r="AY17" s="178"/>
      <c r="AZ17" s="98" t="s">
        <v>332</v>
      </c>
      <c r="BA17" s="95">
        <v>1</v>
      </c>
      <c r="BB17" s="98" t="s">
        <v>326</v>
      </c>
      <c r="BC17" s="97" t="s">
        <v>290</v>
      </c>
      <c r="BD17" s="98"/>
    </row>
    <row r="18" spans="1:56" ht="118.5" customHeight="1" x14ac:dyDescent="0.2">
      <c r="A18" s="157"/>
      <c r="B18" s="157"/>
      <c r="C18" s="184"/>
      <c r="D18" s="157"/>
      <c r="E18" s="181"/>
      <c r="F18" s="157"/>
      <c r="G18" s="157"/>
      <c r="H18" s="157"/>
      <c r="I18" s="157"/>
      <c r="J18" s="187"/>
      <c r="K18" s="157"/>
      <c r="L18" s="184"/>
      <c r="M18" s="72"/>
      <c r="N18" s="190"/>
      <c r="O18" s="72"/>
      <c r="P18" s="190"/>
      <c r="Q18" s="72"/>
      <c r="R18" s="190"/>
      <c r="S18" s="72"/>
      <c r="T18" s="190"/>
      <c r="U18" s="72"/>
      <c r="V18" s="190"/>
      <c r="W18" s="72"/>
      <c r="X18" s="190"/>
      <c r="Y18" s="72"/>
      <c r="Z18" s="190"/>
      <c r="AA18" s="74"/>
      <c r="AB18" s="101"/>
      <c r="AC18" s="102"/>
      <c r="AD18" s="101"/>
      <c r="AE18" s="193"/>
      <c r="AF18" s="77"/>
      <c r="AG18" s="193"/>
      <c r="AH18" s="101"/>
      <c r="AI18" s="100"/>
      <c r="AJ18" s="101"/>
      <c r="AK18" s="102"/>
      <c r="AL18" s="102"/>
      <c r="AM18" s="196"/>
      <c r="AN18" s="99"/>
      <c r="AO18" s="99"/>
      <c r="AP18" s="199"/>
      <c r="AQ18" s="199"/>
      <c r="AR18" s="187"/>
      <c r="AS18" s="184"/>
      <c r="AT18" s="157"/>
      <c r="AU18" s="157"/>
      <c r="AV18" s="157"/>
      <c r="AW18" s="157"/>
      <c r="AX18" s="178"/>
      <c r="AY18" s="178"/>
      <c r="AZ18" s="98" t="s">
        <v>333</v>
      </c>
      <c r="BA18" s="95">
        <v>1</v>
      </c>
      <c r="BB18" s="98" t="s">
        <v>308</v>
      </c>
      <c r="BC18" s="97" t="s">
        <v>290</v>
      </c>
      <c r="BD18" s="98"/>
    </row>
    <row r="19" spans="1:56" ht="240" customHeight="1" x14ac:dyDescent="0.2">
      <c r="A19" s="157"/>
      <c r="B19" s="157"/>
      <c r="C19" s="184"/>
      <c r="D19" s="157"/>
      <c r="E19" s="181"/>
      <c r="F19" s="157"/>
      <c r="G19" s="157"/>
      <c r="H19" s="157"/>
      <c r="I19" s="157"/>
      <c r="J19" s="187"/>
      <c r="K19" s="157"/>
      <c r="L19" s="184"/>
      <c r="M19" s="72"/>
      <c r="N19" s="190"/>
      <c r="O19" s="72"/>
      <c r="P19" s="190"/>
      <c r="Q19" s="72"/>
      <c r="R19" s="190"/>
      <c r="S19" s="72"/>
      <c r="T19" s="190"/>
      <c r="U19" s="72"/>
      <c r="V19" s="190"/>
      <c r="W19" s="72"/>
      <c r="X19" s="190"/>
      <c r="Y19" s="72"/>
      <c r="Z19" s="190"/>
      <c r="AA19" s="74"/>
      <c r="AB19" s="101"/>
      <c r="AC19" s="102"/>
      <c r="AD19" s="101"/>
      <c r="AE19" s="193"/>
      <c r="AF19" s="77"/>
      <c r="AG19" s="193"/>
      <c r="AH19" s="101"/>
      <c r="AI19" s="100"/>
      <c r="AJ19" s="101"/>
      <c r="AK19" s="102"/>
      <c r="AL19" s="102"/>
      <c r="AM19" s="196"/>
      <c r="AN19" s="99"/>
      <c r="AO19" s="99"/>
      <c r="AP19" s="199"/>
      <c r="AQ19" s="199"/>
      <c r="AR19" s="187"/>
      <c r="AS19" s="184"/>
      <c r="AT19" s="157"/>
      <c r="AU19" s="157"/>
      <c r="AV19" s="157"/>
      <c r="AW19" s="157"/>
      <c r="AX19" s="178"/>
      <c r="AY19" s="178"/>
      <c r="AZ19" s="98" t="s">
        <v>300</v>
      </c>
      <c r="BA19" s="95">
        <v>1</v>
      </c>
      <c r="BB19" s="98" t="s">
        <v>334</v>
      </c>
      <c r="BC19" s="97" t="s">
        <v>290</v>
      </c>
      <c r="BD19" s="113"/>
    </row>
    <row r="20" spans="1:56" ht="169.5" customHeight="1" x14ac:dyDescent="0.2">
      <c r="A20" s="157"/>
      <c r="B20" s="157"/>
      <c r="C20" s="184"/>
      <c r="D20" s="157"/>
      <c r="E20" s="181"/>
      <c r="F20" s="157"/>
      <c r="G20" s="157"/>
      <c r="H20" s="157"/>
      <c r="I20" s="157"/>
      <c r="J20" s="187"/>
      <c r="K20" s="157"/>
      <c r="L20" s="184"/>
      <c r="M20" s="72"/>
      <c r="N20" s="190"/>
      <c r="O20" s="72"/>
      <c r="P20" s="190"/>
      <c r="Q20" s="72"/>
      <c r="R20" s="190"/>
      <c r="S20" s="72"/>
      <c r="T20" s="190"/>
      <c r="U20" s="72"/>
      <c r="V20" s="190"/>
      <c r="W20" s="72"/>
      <c r="X20" s="190"/>
      <c r="Y20" s="72"/>
      <c r="Z20" s="190"/>
      <c r="AA20" s="74"/>
      <c r="AB20" s="101"/>
      <c r="AC20" s="102"/>
      <c r="AD20" s="101"/>
      <c r="AE20" s="193"/>
      <c r="AF20" s="77"/>
      <c r="AG20" s="193"/>
      <c r="AH20" s="101"/>
      <c r="AI20" s="100"/>
      <c r="AJ20" s="101"/>
      <c r="AK20" s="102"/>
      <c r="AL20" s="102"/>
      <c r="AM20" s="196"/>
      <c r="AN20" s="99"/>
      <c r="AO20" s="99"/>
      <c r="AP20" s="199"/>
      <c r="AQ20" s="199"/>
      <c r="AR20" s="187"/>
      <c r="AS20" s="184"/>
      <c r="AT20" s="157"/>
      <c r="AU20" s="157"/>
      <c r="AV20" s="157"/>
      <c r="AW20" s="157"/>
      <c r="AX20" s="178"/>
      <c r="AY20" s="178"/>
      <c r="AZ20" s="98" t="s">
        <v>301</v>
      </c>
      <c r="BA20" s="95">
        <v>1</v>
      </c>
      <c r="BB20" s="98" t="s">
        <v>356</v>
      </c>
      <c r="BC20" s="97" t="s">
        <v>290</v>
      </c>
      <c r="BD20" s="98"/>
    </row>
    <row r="21" spans="1:56" ht="301.5" customHeight="1" x14ac:dyDescent="0.2">
      <c r="A21" s="157"/>
      <c r="B21" s="157"/>
      <c r="C21" s="184"/>
      <c r="D21" s="157"/>
      <c r="E21" s="181"/>
      <c r="F21" s="157"/>
      <c r="G21" s="157"/>
      <c r="H21" s="157"/>
      <c r="I21" s="157"/>
      <c r="J21" s="187"/>
      <c r="K21" s="157"/>
      <c r="L21" s="184"/>
      <c r="M21" s="72"/>
      <c r="N21" s="190"/>
      <c r="O21" s="72"/>
      <c r="P21" s="190"/>
      <c r="Q21" s="72"/>
      <c r="R21" s="190"/>
      <c r="S21" s="72"/>
      <c r="T21" s="190"/>
      <c r="U21" s="72"/>
      <c r="V21" s="190"/>
      <c r="W21" s="72"/>
      <c r="X21" s="190"/>
      <c r="Y21" s="72"/>
      <c r="Z21" s="190"/>
      <c r="AA21" s="74"/>
      <c r="AB21" s="101"/>
      <c r="AC21" s="102"/>
      <c r="AD21" s="101"/>
      <c r="AE21" s="193"/>
      <c r="AF21" s="77"/>
      <c r="AG21" s="193"/>
      <c r="AH21" s="101"/>
      <c r="AI21" s="100"/>
      <c r="AJ21" s="101"/>
      <c r="AK21" s="102"/>
      <c r="AL21" s="102"/>
      <c r="AM21" s="196"/>
      <c r="AN21" s="99"/>
      <c r="AO21" s="99"/>
      <c r="AP21" s="199"/>
      <c r="AQ21" s="199"/>
      <c r="AR21" s="187"/>
      <c r="AS21" s="184"/>
      <c r="AT21" s="157"/>
      <c r="AU21" s="157"/>
      <c r="AV21" s="157"/>
      <c r="AW21" s="157"/>
      <c r="AX21" s="178"/>
      <c r="AY21" s="178"/>
      <c r="AZ21" s="98" t="s">
        <v>302</v>
      </c>
      <c r="BA21" s="95">
        <v>1</v>
      </c>
      <c r="BB21" s="98" t="s">
        <v>327</v>
      </c>
      <c r="BC21" s="97" t="s">
        <v>290</v>
      </c>
      <c r="BD21" s="98"/>
    </row>
    <row r="22" spans="1:56" ht="204.75" customHeight="1" x14ac:dyDescent="0.2">
      <c r="A22" s="157"/>
      <c r="B22" s="157"/>
      <c r="C22" s="184"/>
      <c r="D22" s="157"/>
      <c r="E22" s="181"/>
      <c r="F22" s="157"/>
      <c r="G22" s="157"/>
      <c r="H22" s="157"/>
      <c r="I22" s="157"/>
      <c r="J22" s="187"/>
      <c r="K22" s="157"/>
      <c r="L22" s="184"/>
      <c r="M22" s="72"/>
      <c r="N22" s="190"/>
      <c r="O22" s="72"/>
      <c r="P22" s="190"/>
      <c r="Q22" s="72"/>
      <c r="R22" s="190"/>
      <c r="S22" s="72"/>
      <c r="T22" s="190"/>
      <c r="U22" s="72"/>
      <c r="V22" s="190"/>
      <c r="W22" s="72"/>
      <c r="X22" s="190"/>
      <c r="Y22" s="72"/>
      <c r="Z22" s="190"/>
      <c r="AA22" s="74"/>
      <c r="AB22" s="101"/>
      <c r="AC22" s="102"/>
      <c r="AD22" s="101"/>
      <c r="AE22" s="193"/>
      <c r="AF22" s="77"/>
      <c r="AG22" s="193"/>
      <c r="AH22" s="101"/>
      <c r="AI22" s="100"/>
      <c r="AJ22" s="101"/>
      <c r="AK22" s="102"/>
      <c r="AL22" s="102"/>
      <c r="AM22" s="196"/>
      <c r="AN22" s="99"/>
      <c r="AO22" s="99"/>
      <c r="AP22" s="199"/>
      <c r="AQ22" s="199"/>
      <c r="AR22" s="187"/>
      <c r="AS22" s="184"/>
      <c r="AT22" s="157"/>
      <c r="AU22" s="157"/>
      <c r="AV22" s="157"/>
      <c r="AW22" s="157"/>
      <c r="AX22" s="178"/>
      <c r="AY22" s="178"/>
      <c r="AZ22" s="98" t="s">
        <v>303</v>
      </c>
      <c r="BA22" s="95">
        <v>1</v>
      </c>
      <c r="BB22" s="98" t="s">
        <v>315</v>
      </c>
      <c r="BC22" s="97" t="s">
        <v>290</v>
      </c>
      <c r="BD22" s="98"/>
    </row>
    <row r="23" spans="1:56" ht="402.95" customHeight="1" x14ac:dyDescent="0.2">
      <c r="A23" s="157"/>
      <c r="B23" s="157"/>
      <c r="C23" s="184"/>
      <c r="D23" s="157"/>
      <c r="E23" s="181"/>
      <c r="F23" s="157"/>
      <c r="G23" s="157"/>
      <c r="H23" s="157"/>
      <c r="I23" s="157"/>
      <c r="J23" s="187"/>
      <c r="K23" s="157"/>
      <c r="L23" s="184"/>
      <c r="M23" s="72"/>
      <c r="N23" s="190"/>
      <c r="O23" s="72"/>
      <c r="P23" s="190"/>
      <c r="Q23" s="72"/>
      <c r="R23" s="190"/>
      <c r="S23" s="72"/>
      <c r="T23" s="190"/>
      <c r="U23" s="72"/>
      <c r="V23" s="190"/>
      <c r="W23" s="72"/>
      <c r="X23" s="190"/>
      <c r="Y23" s="72"/>
      <c r="Z23" s="190"/>
      <c r="AA23" s="74"/>
      <c r="AB23" s="101"/>
      <c r="AC23" s="102"/>
      <c r="AD23" s="101"/>
      <c r="AE23" s="193"/>
      <c r="AF23" s="77"/>
      <c r="AG23" s="193"/>
      <c r="AH23" s="101"/>
      <c r="AI23" s="100"/>
      <c r="AJ23" s="101"/>
      <c r="AK23" s="102"/>
      <c r="AL23" s="102"/>
      <c r="AM23" s="196"/>
      <c r="AN23" s="99"/>
      <c r="AO23" s="99"/>
      <c r="AP23" s="199"/>
      <c r="AQ23" s="199"/>
      <c r="AR23" s="187"/>
      <c r="AS23" s="184"/>
      <c r="AT23" s="157"/>
      <c r="AU23" s="157"/>
      <c r="AV23" s="157"/>
      <c r="AW23" s="157"/>
      <c r="AX23" s="178"/>
      <c r="AY23" s="178"/>
      <c r="AZ23" s="98" t="s">
        <v>304</v>
      </c>
      <c r="BA23" s="95">
        <v>1</v>
      </c>
      <c r="BB23" s="98" t="s">
        <v>355</v>
      </c>
      <c r="BC23" s="97" t="s">
        <v>290</v>
      </c>
      <c r="BD23" s="114"/>
    </row>
    <row r="24" spans="1:56" ht="169.5" customHeight="1" x14ac:dyDescent="0.2">
      <c r="A24" s="157"/>
      <c r="B24" s="157"/>
      <c r="C24" s="184"/>
      <c r="D24" s="157"/>
      <c r="E24" s="181"/>
      <c r="F24" s="157"/>
      <c r="G24" s="157"/>
      <c r="H24" s="157"/>
      <c r="I24" s="157"/>
      <c r="J24" s="187"/>
      <c r="K24" s="157"/>
      <c r="L24" s="184"/>
      <c r="M24" s="72"/>
      <c r="N24" s="190"/>
      <c r="O24" s="72"/>
      <c r="P24" s="190"/>
      <c r="Q24" s="72"/>
      <c r="R24" s="190"/>
      <c r="S24" s="72"/>
      <c r="T24" s="190"/>
      <c r="U24" s="72"/>
      <c r="V24" s="190"/>
      <c r="W24" s="72"/>
      <c r="X24" s="190"/>
      <c r="Y24" s="72"/>
      <c r="Z24" s="190"/>
      <c r="AA24" s="74"/>
      <c r="AB24" s="101"/>
      <c r="AC24" s="102"/>
      <c r="AD24" s="101"/>
      <c r="AE24" s="193"/>
      <c r="AF24" s="77"/>
      <c r="AG24" s="193"/>
      <c r="AH24" s="101"/>
      <c r="AI24" s="100"/>
      <c r="AJ24" s="101"/>
      <c r="AK24" s="102"/>
      <c r="AL24" s="102"/>
      <c r="AM24" s="196"/>
      <c r="AN24" s="99"/>
      <c r="AO24" s="99"/>
      <c r="AP24" s="199"/>
      <c r="AQ24" s="199"/>
      <c r="AR24" s="187"/>
      <c r="AS24" s="184"/>
      <c r="AT24" s="157"/>
      <c r="AU24" s="157"/>
      <c r="AV24" s="157"/>
      <c r="AW24" s="157"/>
      <c r="AX24" s="178"/>
      <c r="AY24" s="178"/>
      <c r="AZ24" s="98" t="s">
        <v>335</v>
      </c>
      <c r="BA24" s="95">
        <v>1</v>
      </c>
      <c r="BB24" s="98" t="s">
        <v>309</v>
      </c>
      <c r="BC24" s="97" t="s">
        <v>290</v>
      </c>
      <c r="BD24" s="114"/>
    </row>
    <row r="25" spans="1:56" ht="297" customHeight="1" x14ac:dyDescent="0.2">
      <c r="A25" s="157"/>
      <c r="B25" s="157"/>
      <c r="C25" s="184"/>
      <c r="D25" s="157"/>
      <c r="E25" s="181"/>
      <c r="F25" s="157"/>
      <c r="G25" s="157"/>
      <c r="H25" s="157"/>
      <c r="I25" s="157"/>
      <c r="J25" s="187"/>
      <c r="K25" s="157"/>
      <c r="L25" s="184"/>
      <c r="M25" s="72"/>
      <c r="N25" s="190"/>
      <c r="O25" s="72"/>
      <c r="P25" s="190"/>
      <c r="Q25" s="72"/>
      <c r="R25" s="190"/>
      <c r="S25" s="72"/>
      <c r="T25" s="190"/>
      <c r="U25" s="72"/>
      <c r="V25" s="190"/>
      <c r="W25" s="72"/>
      <c r="X25" s="190"/>
      <c r="Y25" s="72"/>
      <c r="Z25" s="190"/>
      <c r="AA25" s="74"/>
      <c r="AB25" s="101"/>
      <c r="AC25" s="102"/>
      <c r="AD25" s="101"/>
      <c r="AE25" s="193"/>
      <c r="AF25" s="77"/>
      <c r="AG25" s="193"/>
      <c r="AH25" s="101"/>
      <c r="AI25" s="100"/>
      <c r="AJ25" s="101"/>
      <c r="AK25" s="102"/>
      <c r="AL25" s="102"/>
      <c r="AM25" s="196"/>
      <c r="AN25" s="99"/>
      <c r="AO25" s="99"/>
      <c r="AP25" s="199"/>
      <c r="AQ25" s="199"/>
      <c r="AR25" s="187"/>
      <c r="AS25" s="184"/>
      <c r="AT25" s="157"/>
      <c r="AU25" s="157"/>
      <c r="AV25" s="157"/>
      <c r="AW25" s="157"/>
      <c r="AX25" s="178"/>
      <c r="AY25" s="178"/>
      <c r="AZ25" s="98" t="s">
        <v>305</v>
      </c>
      <c r="BA25" s="95">
        <v>1</v>
      </c>
      <c r="BB25" s="98" t="s">
        <v>312</v>
      </c>
      <c r="BC25" s="97" t="s">
        <v>290</v>
      </c>
      <c r="BD25" s="113"/>
    </row>
    <row r="26" spans="1:56" ht="84.6" customHeight="1" x14ac:dyDescent="0.2">
      <c r="A26" s="157"/>
      <c r="B26" s="157"/>
      <c r="C26" s="184"/>
      <c r="D26" s="157"/>
      <c r="E26" s="181"/>
      <c r="F26" s="157"/>
      <c r="G26" s="157"/>
      <c r="H26" s="157"/>
      <c r="I26" s="157"/>
      <c r="J26" s="187"/>
      <c r="K26" s="157"/>
      <c r="L26" s="184"/>
      <c r="M26" s="72"/>
      <c r="N26" s="190"/>
      <c r="O26" s="72"/>
      <c r="P26" s="190"/>
      <c r="Q26" s="72"/>
      <c r="R26" s="190"/>
      <c r="S26" s="72"/>
      <c r="T26" s="190"/>
      <c r="U26" s="72"/>
      <c r="V26" s="190"/>
      <c r="W26" s="72"/>
      <c r="X26" s="190"/>
      <c r="Y26" s="72"/>
      <c r="Z26" s="190"/>
      <c r="AA26" s="74"/>
      <c r="AB26" s="101"/>
      <c r="AC26" s="102"/>
      <c r="AD26" s="101"/>
      <c r="AE26" s="193"/>
      <c r="AF26" s="77"/>
      <c r="AG26" s="193"/>
      <c r="AH26" s="101"/>
      <c r="AI26" s="100"/>
      <c r="AJ26" s="101"/>
      <c r="AK26" s="102"/>
      <c r="AL26" s="102"/>
      <c r="AM26" s="196"/>
      <c r="AN26" s="99"/>
      <c r="AO26" s="99"/>
      <c r="AP26" s="199"/>
      <c r="AQ26" s="199"/>
      <c r="AR26" s="187"/>
      <c r="AS26" s="184"/>
      <c r="AT26" s="157"/>
      <c r="AU26" s="157"/>
      <c r="AV26" s="157"/>
      <c r="AW26" s="157"/>
      <c r="AX26" s="178"/>
      <c r="AY26" s="178"/>
      <c r="AZ26" s="98" t="s">
        <v>336</v>
      </c>
      <c r="BA26" s="95">
        <v>1</v>
      </c>
      <c r="BB26" s="98" t="s">
        <v>314</v>
      </c>
      <c r="BC26" s="97" t="s">
        <v>290</v>
      </c>
      <c r="BD26" s="98"/>
    </row>
    <row r="27" spans="1:56" ht="149.25" customHeight="1" x14ac:dyDescent="0.2">
      <c r="A27" s="157"/>
      <c r="B27" s="157"/>
      <c r="C27" s="184"/>
      <c r="D27" s="157"/>
      <c r="E27" s="181"/>
      <c r="F27" s="157"/>
      <c r="G27" s="157"/>
      <c r="H27" s="157"/>
      <c r="I27" s="157"/>
      <c r="J27" s="187"/>
      <c r="K27" s="157"/>
      <c r="L27" s="184"/>
      <c r="M27" s="72"/>
      <c r="N27" s="190"/>
      <c r="O27" s="72"/>
      <c r="P27" s="190"/>
      <c r="Q27" s="72"/>
      <c r="R27" s="190"/>
      <c r="S27" s="72"/>
      <c r="T27" s="190"/>
      <c r="U27" s="72"/>
      <c r="V27" s="190"/>
      <c r="W27" s="72"/>
      <c r="X27" s="190"/>
      <c r="Y27" s="72"/>
      <c r="Z27" s="190"/>
      <c r="AA27" s="74"/>
      <c r="AB27" s="101"/>
      <c r="AC27" s="102"/>
      <c r="AD27" s="101"/>
      <c r="AE27" s="193"/>
      <c r="AF27" s="77"/>
      <c r="AG27" s="193"/>
      <c r="AH27" s="101"/>
      <c r="AI27" s="100"/>
      <c r="AJ27" s="101"/>
      <c r="AK27" s="102"/>
      <c r="AL27" s="102"/>
      <c r="AM27" s="196"/>
      <c r="AN27" s="99"/>
      <c r="AO27" s="99"/>
      <c r="AP27" s="199"/>
      <c r="AQ27" s="199"/>
      <c r="AR27" s="187"/>
      <c r="AS27" s="184"/>
      <c r="AT27" s="157"/>
      <c r="AU27" s="157"/>
      <c r="AV27" s="157"/>
      <c r="AW27" s="157"/>
      <c r="AX27" s="178"/>
      <c r="AY27" s="178"/>
      <c r="AZ27" s="98" t="s">
        <v>306</v>
      </c>
      <c r="BA27" s="95">
        <v>1</v>
      </c>
      <c r="BB27" s="98" t="s">
        <v>313</v>
      </c>
      <c r="BC27" s="97" t="s">
        <v>290</v>
      </c>
      <c r="BD27" s="98"/>
    </row>
    <row r="28" spans="1:56" ht="171.6" customHeight="1" x14ac:dyDescent="0.2">
      <c r="A28" s="157"/>
      <c r="B28" s="157"/>
      <c r="C28" s="184"/>
      <c r="D28" s="157"/>
      <c r="E28" s="181"/>
      <c r="F28" s="157"/>
      <c r="G28" s="157"/>
      <c r="H28" s="157"/>
      <c r="I28" s="157"/>
      <c r="J28" s="187"/>
      <c r="K28" s="157"/>
      <c r="L28" s="184"/>
      <c r="M28" s="72"/>
      <c r="N28" s="190"/>
      <c r="O28" s="72"/>
      <c r="P28" s="190"/>
      <c r="Q28" s="72"/>
      <c r="R28" s="190"/>
      <c r="S28" s="72"/>
      <c r="T28" s="190"/>
      <c r="U28" s="72"/>
      <c r="V28" s="190"/>
      <c r="W28" s="72"/>
      <c r="X28" s="190"/>
      <c r="Y28" s="72"/>
      <c r="Z28" s="190"/>
      <c r="AA28" s="74"/>
      <c r="AB28" s="101"/>
      <c r="AC28" s="102"/>
      <c r="AD28" s="101"/>
      <c r="AE28" s="193"/>
      <c r="AF28" s="77"/>
      <c r="AG28" s="193"/>
      <c r="AH28" s="101"/>
      <c r="AI28" s="100"/>
      <c r="AJ28" s="101"/>
      <c r="AK28" s="102"/>
      <c r="AL28" s="102"/>
      <c r="AM28" s="196"/>
      <c r="AN28" s="99"/>
      <c r="AO28" s="99"/>
      <c r="AP28" s="199"/>
      <c r="AQ28" s="199"/>
      <c r="AR28" s="187"/>
      <c r="AS28" s="184"/>
      <c r="AT28" s="157"/>
      <c r="AU28" s="157"/>
      <c r="AV28" s="157"/>
      <c r="AW28" s="157"/>
      <c r="AX28" s="178"/>
      <c r="AY28" s="178"/>
      <c r="AZ28" s="98" t="s">
        <v>337</v>
      </c>
      <c r="BA28" s="95">
        <v>1</v>
      </c>
      <c r="BB28" s="98" t="s">
        <v>310</v>
      </c>
      <c r="BC28" s="97" t="s">
        <v>290</v>
      </c>
      <c r="BD28" s="98"/>
    </row>
    <row r="29" spans="1:56" ht="409.6" customHeight="1" x14ac:dyDescent="0.2">
      <c r="A29" s="157"/>
      <c r="B29" s="157"/>
      <c r="C29" s="184"/>
      <c r="D29" s="157"/>
      <c r="E29" s="181"/>
      <c r="F29" s="157"/>
      <c r="G29" s="157"/>
      <c r="H29" s="157"/>
      <c r="I29" s="157"/>
      <c r="J29" s="187"/>
      <c r="K29" s="157"/>
      <c r="L29" s="184"/>
      <c r="M29" s="72"/>
      <c r="N29" s="190"/>
      <c r="O29" s="72"/>
      <c r="P29" s="190"/>
      <c r="Q29" s="72"/>
      <c r="R29" s="190"/>
      <c r="S29" s="72"/>
      <c r="T29" s="190"/>
      <c r="U29" s="72"/>
      <c r="V29" s="190"/>
      <c r="W29" s="72"/>
      <c r="X29" s="190"/>
      <c r="Y29" s="72"/>
      <c r="Z29" s="190"/>
      <c r="AA29" s="74"/>
      <c r="AB29" s="101"/>
      <c r="AC29" s="102"/>
      <c r="AD29" s="101"/>
      <c r="AE29" s="193"/>
      <c r="AF29" s="77"/>
      <c r="AG29" s="193"/>
      <c r="AH29" s="101"/>
      <c r="AI29" s="100"/>
      <c r="AJ29" s="101"/>
      <c r="AK29" s="102"/>
      <c r="AL29" s="102"/>
      <c r="AM29" s="196"/>
      <c r="AN29" s="99"/>
      <c r="AO29" s="99"/>
      <c r="AP29" s="199"/>
      <c r="AQ29" s="199"/>
      <c r="AR29" s="187"/>
      <c r="AS29" s="184"/>
      <c r="AT29" s="157"/>
      <c r="AU29" s="157"/>
      <c r="AV29" s="157"/>
      <c r="AW29" s="157"/>
      <c r="AX29" s="178"/>
      <c r="AY29" s="178"/>
      <c r="AZ29" s="156" t="s">
        <v>338</v>
      </c>
      <c r="BA29" s="175">
        <v>1</v>
      </c>
      <c r="BB29" s="173" t="s">
        <v>328</v>
      </c>
      <c r="BC29" s="97" t="s">
        <v>290</v>
      </c>
      <c r="BD29" s="98"/>
    </row>
    <row r="30" spans="1:56" ht="147.75" customHeight="1" x14ac:dyDescent="0.2">
      <c r="A30" s="152"/>
      <c r="B30" s="152"/>
      <c r="C30" s="185"/>
      <c r="D30" s="152"/>
      <c r="E30" s="182"/>
      <c r="F30" s="152"/>
      <c r="G30" s="152"/>
      <c r="H30" s="152"/>
      <c r="I30" s="152"/>
      <c r="J30" s="188"/>
      <c r="K30" s="152"/>
      <c r="L30" s="185"/>
      <c r="M30" s="72"/>
      <c r="N30" s="191"/>
      <c r="O30" s="72"/>
      <c r="P30" s="191"/>
      <c r="Q30" s="72"/>
      <c r="R30" s="191"/>
      <c r="S30" s="72"/>
      <c r="T30" s="191"/>
      <c r="U30" s="72"/>
      <c r="V30" s="191"/>
      <c r="W30" s="72"/>
      <c r="X30" s="191"/>
      <c r="Y30" s="72"/>
      <c r="Z30" s="191"/>
      <c r="AA30" s="74"/>
      <c r="AB30" s="121"/>
      <c r="AC30" s="122"/>
      <c r="AD30" s="121"/>
      <c r="AE30" s="194"/>
      <c r="AF30" s="77"/>
      <c r="AG30" s="194"/>
      <c r="AH30" s="121"/>
      <c r="AI30" s="120"/>
      <c r="AJ30" s="121"/>
      <c r="AK30" s="122"/>
      <c r="AL30" s="122"/>
      <c r="AM30" s="197"/>
      <c r="AN30" s="119"/>
      <c r="AO30" s="119"/>
      <c r="AP30" s="200"/>
      <c r="AQ30" s="200"/>
      <c r="AR30" s="188"/>
      <c r="AS30" s="185"/>
      <c r="AT30" s="152"/>
      <c r="AU30" s="152"/>
      <c r="AV30" s="152"/>
      <c r="AW30" s="152"/>
      <c r="AX30" s="179"/>
      <c r="AY30" s="179"/>
      <c r="AZ30" s="152"/>
      <c r="BA30" s="176"/>
      <c r="BB30" s="174"/>
      <c r="BC30" s="117"/>
      <c r="BD30" s="118"/>
    </row>
    <row r="31" spans="1:56" ht="130.5" customHeight="1" x14ac:dyDescent="0.2">
      <c r="A31" s="80"/>
      <c r="B31" s="80" t="s">
        <v>233</v>
      </c>
      <c r="C31" s="69" t="s">
        <v>255</v>
      </c>
      <c r="D31" s="81" t="s">
        <v>257</v>
      </c>
      <c r="E31" s="92" t="s">
        <v>236</v>
      </c>
      <c r="F31" s="70" t="s">
        <v>258</v>
      </c>
      <c r="G31" s="81" t="s">
        <v>259</v>
      </c>
      <c r="H31" s="80">
        <v>2</v>
      </c>
      <c r="I31" s="80">
        <v>4</v>
      </c>
      <c r="J31" s="82" t="str">
        <f>IF(E31="8. Corrupción",IF(OR(AND(H31=1,I31=5),AND(H31=2,I31=5),AND(H31=3,I31=4),(H31+I31&gt;=8)),"Extrema",IF(OR(AND(H31=1,I31=4),AND(H31=2,I31=4),AND(H31=4,I31=3),AND(H31=3,I31=3)),"Alta",IF(OR(AND(H31=1,I31=3),AND(H31=2,I31=3)),"Moderada","No aplica para Corrupción"))),IF(H31+I31=0,"",IF(OR(AND(H31=3,I31=4),(AND(H31=2,I31=5)),(AND(H31=1,I31=5))),"Extrema",IF(OR(AND(H31=3,I31=1),(AND(H31=2,I31=2))),"Baja",IF(OR(AND(H31=4,I31=1),AND(H31=3,I31=2),AND(H31=2,I31=3),AND(H31=1,I31=3)),"Moderada",IF(H31+I31&gt;=8,"Extrema",IF(H31+I31&lt;4,"Baja",IF(H31+I31&gt;=6,"Alta","Alta"))))))))</f>
        <v>Alta</v>
      </c>
      <c r="K31" s="83" t="s">
        <v>220</v>
      </c>
      <c r="L31" s="70" t="s">
        <v>260</v>
      </c>
      <c r="M31" s="72" t="s">
        <v>221</v>
      </c>
      <c r="N31" s="87"/>
      <c r="O31" s="72" t="s">
        <v>222</v>
      </c>
      <c r="P31" s="84">
        <f t="shared" ref="P31:P34" si="19">IF(O31="Adecuado",15,0)</f>
        <v>15</v>
      </c>
      <c r="Q31" s="72" t="s">
        <v>223</v>
      </c>
      <c r="R31" s="84">
        <f t="shared" si="3"/>
        <v>15</v>
      </c>
      <c r="S31" s="72" t="s">
        <v>224</v>
      </c>
      <c r="T31" s="84">
        <f t="shared" si="4"/>
        <v>15</v>
      </c>
      <c r="U31" s="72" t="s">
        <v>225</v>
      </c>
      <c r="V31" s="84">
        <f t="shared" si="5"/>
        <v>15</v>
      </c>
      <c r="W31" s="72" t="s">
        <v>226</v>
      </c>
      <c r="X31" s="84">
        <f t="shared" si="6"/>
        <v>15</v>
      </c>
      <c r="Y31" s="72" t="s">
        <v>227</v>
      </c>
      <c r="Z31" s="84">
        <f t="shared" si="7"/>
        <v>10</v>
      </c>
      <c r="AA31" s="74">
        <f t="shared" ref="AA31:AA34" si="20">N31+P31+R31+T31+V31+X31+Z31</f>
        <v>85</v>
      </c>
      <c r="AB31" s="75" t="str">
        <f t="shared" si="9"/>
        <v>Débil</v>
      </c>
      <c r="AC31" s="76" t="s">
        <v>228</v>
      </c>
      <c r="AD31" s="75" t="str">
        <f t="shared" si="10"/>
        <v>Fuerte</v>
      </c>
      <c r="AE31" s="75" t="str">
        <f t="shared" si="11"/>
        <v>DébilFuerte</v>
      </c>
      <c r="AF31" s="75" t="str">
        <f>IFERROR(VLOOKUP(AE31,[2]PARAMETROS!$BH$2:$BJ$10,3,FALSE),"")</f>
        <v>Débil</v>
      </c>
      <c r="AG31" s="75">
        <f t="shared" si="12"/>
        <v>0</v>
      </c>
      <c r="AH31" s="75" t="str">
        <f>IFERROR(VLOOKUP(AE31,[2]PARAMETROS!$BH$2:$BJ$10,2,FALSE),"")</f>
        <v>Sí</v>
      </c>
      <c r="AI31" s="78">
        <f t="shared" si="13"/>
        <v>0</v>
      </c>
      <c r="AJ31" s="75" t="str">
        <f t="shared" si="14"/>
        <v>Débil</v>
      </c>
      <c r="AK31" s="76" t="s">
        <v>229</v>
      </c>
      <c r="AL31" s="76" t="s">
        <v>229</v>
      </c>
      <c r="AM31" s="76" t="str">
        <f t="shared" si="15"/>
        <v>DébilDirectamenteDirectamente</v>
      </c>
      <c r="AN31" s="79">
        <f>IFERROR(VLOOKUP(AM31,[3]PARAMETROS!$BD$1:$BG$9,2,FALSE),0)</f>
        <v>0</v>
      </c>
      <c r="AO31" s="79">
        <f>IF(E31&lt;&gt;"8. Corrupción",IFERROR(VLOOKUP(AM31,[2]PARAMETROS!$BD$1:$BG$9,3,FALSE),0),0)</f>
        <v>0</v>
      </c>
      <c r="AP31" s="85">
        <f>IF(H31 ="",0,IF(H31-AN31&lt;=0,1,H31-AN31))</f>
        <v>2</v>
      </c>
      <c r="AQ31" s="85">
        <f>IF(E31&lt;&gt;"8. Corrupción",IF(I31="",0,IF(I31-AO31=0,1,I31-AO31)),I31)</f>
        <v>4</v>
      </c>
      <c r="AR31" s="82" t="str">
        <f>IF(E31="8. Corrupción",IF(OR(AND(AP31=1,AQ31=5),AND(AP31=2,AQ31=5),AND(AP31=3,AQ31=4),(AP31+AQ31&gt;=8)),"Extrema",IF(OR(AND(AP31=1,AQ31=4),AND(AP31=2,AQ31=4),AND(AP31=4,AQ31=3),AND(AP31=3,AQ31=3)),"Alta",IF(OR(AND(AP31=1,AQ31=3),AND(AP31=2,AQ31=3)),"Moderada","No aplica para Corrupción"))),IF(AP31+AQ31=0,"",IF(OR(AND(AP31=3,AQ31=4),(AND(AP31=2,AQ31=5)),(AND(AP31=1,AQ31=5))),"Extrema",IF(OR(AND(AP31=3,AQ31=1),(AND(AP31=2,AQ31=2))),"Baja",IF(OR(AND(AP31=4,AQ31=1),AND(AP31=3,AQ31=2),AND(AP31=2,AQ31=3),AND(AP31=1,AQ31=3)),"Moderada",IF(AP31+AQ31&gt;=8,"Extrema",IF(AP31+AQ31&lt;4,"Baja",IF(AP31+AQ31&gt;=6,"Alta","Alta"))))))))</f>
        <v>Alta</v>
      </c>
      <c r="AS31" s="69" t="s">
        <v>230</v>
      </c>
      <c r="AT31" s="70" t="s">
        <v>261</v>
      </c>
      <c r="AU31" s="70" t="s">
        <v>262</v>
      </c>
      <c r="AV31" s="70" t="s">
        <v>256</v>
      </c>
      <c r="AW31" s="70" t="s">
        <v>263</v>
      </c>
      <c r="AX31" s="86">
        <v>44200</v>
      </c>
      <c r="AY31" s="86">
        <v>44561</v>
      </c>
      <c r="AZ31" s="88" t="s">
        <v>292</v>
      </c>
      <c r="BA31" s="95">
        <v>0.5</v>
      </c>
      <c r="BB31" s="88" t="s">
        <v>293</v>
      </c>
      <c r="BC31" s="80" t="s">
        <v>290</v>
      </c>
      <c r="BD31" s="98"/>
    </row>
    <row r="32" spans="1:56" ht="239.1" customHeight="1" x14ac:dyDescent="0.2">
      <c r="A32" s="140" t="s">
        <v>245</v>
      </c>
      <c r="B32" s="140" t="s">
        <v>233</v>
      </c>
      <c r="C32" s="69" t="s">
        <v>264</v>
      </c>
      <c r="D32" s="151" t="s">
        <v>266</v>
      </c>
      <c r="E32" s="153" t="s">
        <v>236</v>
      </c>
      <c r="F32" s="81" t="s">
        <v>267</v>
      </c>
      <c r="G32" s="131" t="s">
        <v>268</v>
      </c>
      <c r="H32" s="140">
        <v>1</v>
      </c>
      <c r="I32" s="140">
        <v>4</v>
      </c>
      <c r="J32" s="148" t="str">
        <f>IF(E32="8. Corrupción",IF(OR(AND(H32=1,I32=5),AND(H32=2,I32=5),AND(H32=3,I32=4),(H32+I32&gt;=8)),"Extrema",IF(OR(AND(H32=1,I32=4),AND(H32=2,I32=4),AND(H32=4,I32=3),AND(H32=3,I32=3)),"Alta",IF(OR(AND(H32=1,I32=3),AND(H32=2,I32=3)),"Moderada","No aplica para Corrupción"))),IF(H32+I32=0,"",IF(OR(AND(H32=3,I32=4),(AND(H32=2,I32=5)),(AND(H32=1,I32=5))),"Extrema",IF(OR(AND(H32=3,I32=1),(AND(H32=2,I32=2))),"Baja",IF(OR(AND(H32=4,I32=1),AND(H32=3,I32=2),AND(H32=2,I32=3),AND(H32=1,I32=3)),"Moderada",IF(H32+I32&gt;=8,"Extrema",IF(H32+I32&lt;4,"Baja",IF(H32+I32&gt;=6,"Alta","Alta"))))))))</f>
        <v>Alta</v>
      </c>
      <c r="K32" s="83" t="s">
        <v>231</v>
      </c>
      <c r="L32" s="70" t="s">
        <v>269</v>
      </c>
      <c r="M32" s="72" t="s">
        <v>221</v>
      </c>
      <c r="N32" s="84">
        <f t="shared" ref="N32:N34" si="21">IF(M32="Asignado",15,0)</f>
        <v>15</v>
      </c>
      <c r="O32" s="72" t="s">
        <v>222</v>
      </c>
      <c r="P32" s="84">
        <f t="shared" si="19"/>
        <v>15</v>
      </c>
      <c r="Q32" s="72" t="s">
        <v>223</v>
      </c>
      <c r="R32" s="84">
        <f t="shared" si="3"/>
        <v>15</v>
      </c>
      <c r="S32" s="72" t="s">
        <v>224</v>
      </c>
      <c r="T32" s="84">
        <f t="shared" si="4"/>
        <v>15</v>
      </c>
      <c r="U32" s="72" t="s">
        <v>225</v>
      </c>
      <c r="V32" s="84">
        <f t="shared" si="5"/>
        <v>15</v>
      </c>
      <c r="W32" s="72" t="s">
        <v>226</v>
      </c>
      <c r="X32" s="84">
        <f t="shared" si="6"/>
        <v>15</v>
      </c>
      <c r="Y32" s="72" t="s">
        <v>227</v>
      </c>
      <c r="Z32" s="84">
        <f t="shared" si="7"/>
        <v>10</v>
      </c>
      <c r="AA32" s="74">
        <f t="shared" si="20"/>
        <v>100</v>
      </c>
      <c r="AB32" s="75" t="str">
        <f t="shared" si="9"/>
        <v>Fuerte</v>
      </c>
      <c r="AC32" s="76" t="s">
        <v>228</v>
      </c>
      <c r="AD32" s="75" t="str">
        <f t="shared" si="10"/>
        <v>Fuerte</v>
      </c>
      <c r="AE32" s="75" t="str">
        <f t="shared" si="11"/>
        <v>FuerteFuerte</v>
      </c>
      <c r="AF32" s="75" t="str">
        <f>IFERROR(VLOOKUP(AE32,[3]PARAMETROS!$BH$2:$BJ$10,3,FALSE),"")</f>
        <v>Fuerte</v>
      </c>
      <c r="AG32" s="75">
        <f t="shared" si="12"/>
        <v>100</v>
      </c>
      <c r="AH32" s="75" t="str">
        <f>IFERROR(VLOOKUP(AE32,[3]PARAMETROS!$BH$2:$BJ$10,2,FALSE),"")</f>
        <v>No</v>
      </c>
      <c r="AI32" s="150">
        <f>IFERROR(AVERAGE(AG32:AG33),0)</f>
        <v>100</v>
      </c>
      <c r="AJ32" s="133" t="str">
        <f t="shared" si="14"/>
        <v>Fuerte</v>
      </c>
      <c r="AK32" s="134" t="s">
        <v>229</v>
      </c>
      <c r="AL32" s="134" t="s">
        <v>270</v>
      </c>
      <c r="AM32" s="134" t="str">
        <f t="shared" si="15"/>
        <v>FuerteDirectamenteNo disminuye</v>
      </c>
      <c r="AN32" s="145">
        <f>IFERROR(VLOOKUP(AM32,[3]PARAMETROS!$BD$1:$BG$9,2,FALSE),0)</f>
        <v>2</v>
      </c>
      <c r="AO32" s="145">
        <f>IF(E32&lt;&gt;"8. Corrupción",IFERROR(VLOOKUP(AM32,[3]PARAMETROS!$BD$1:$BG$9,3,FALSE),0),0)</f>
        <v>0</v>
      </c>
      <c r="AP32" s="146">
        <f>IF(H32 ="",0,IF(H32-AN32&lt;=0,1,H32-AN32))</f>
        <v>1</v>
      </c>
      <c r="AQ32" s="146">
        <f>IF(E32&lt;&gt;"8. Corrupción",IF(I32="",0,IF(I32-AO32=0,1,I32-AO32)),I32)</f>
        <v>4</v>
      </c>
      <c r="AR32" s="148" t="str">
        <f>IF(E32="8. Corrupción",IF(OR(AND(AP32=1,AQ32=5),AND(AP32=2,AQ32=5),AND(AP32=3,AQ32=4),(AP32+AQ32&gt;=8)),"Extrema",IF(OR(AND(AP32=1,AQ32=4),AND(AP32=2,AQ32=4),AND(AP32=4,AQ32=3),AND(AP32=3,AQ32=3)),"Alta",IF(OR(AND(AP32=1,AQ32=3),AND(AP32=2,AQ32=3)),"Moderada","No aplica para Corrupción"))),IF(AP32+AQ32=0,"",IF(OR(AND(AP32=3,AQ32=4),(AND(AP32=2,AQ32=5)),(AND(AP32=1,AQ32=5))),"Extrema",IF(OR(AND(AP32=3,AQ32=1),(AND(AP32=2,AQ32=2))),"Baja",IF(OR(AND(AP32=4,AQ32=1),AND(AP32=3,AQ32=2),AND(AP32=2,AQ32=3),AND(AP32=1,AQ32=3)),"Moderada",IF(AP32+AQ32&gt;=8,"Extrema",IF(AP32+AQ32&lt;4,"Baja",IF(AP32+AQ32&gt;=6,"Alta","Alta"))))))))</f>
        <v>Alta</v>
      </c>
      <c r="AS32" s="141" t="s">
        <v>230</v>
      </c>
      <c r="AT32" s="81" t="s">
        <v>271</v>
      </c>
      <c r="AU32" s="81" t="s">
        <v>272</v>
      </c>
      <c r="AV32" s="131" t="s">
        <v>265</v>
      </c>
      <c r="AW32" s="131" t="s">
        <v>273</v>
      </c>
      <c r="AX32" s="144">
        <v>44200</v>
      </c>
      <c r="AY32" s="144">
        <v>44561</v>
      </c>
      <c r="AZ32" s="131" t="s">
        <v>298</v>
      </c>
      <c r="BA32" s="140" t="s">
        <v>311</v>
      </c>
      <c r="BB32" s="131" t="s">
        <v>329</v>
      </c>
      <c r="BC32" s="140" t="s">
        <v>290</v>
      </c>
      <c r="BD32" s="131"/>
    </row>
    <row r="33" spans="1:61" ht="88.5" customHeight="1" x14ac:dyDescent="0.2">
      <c r="A33" s="141"/>
      <c r="B33" s="141"/>
      <c r="C33" s="69" t="s">
        <v>264</v>
      </c>
      <c r="D33" s="152"/>
      <c r="E33" s="141"/>
      <c r="F33" s="70" t="s">
        <v>274</v>
      </c>
      <c r="G33" s="132"/>
      <c r="H33" s="141"/>
      <c r="I33" s="141"/>
      <c r="J33" s="149"/>
      <c r="K33" s="71" t="s">
        <v>231</v>
      </c>
      <c r="L33" s="89" t="s">
        <v>275</v>
      </c>
      <c r="M33" s="72" t="s">
        <v>221</v>
      </c>
      <c r="N33" s="73">
        <f t="shared" si="21"/>
        <v>15</v>
      </c>
      <c r="O33" s="72" t="s">
        <v>222</v>
      </c>
      <c r="P33" s="73">
        <f t="shared" si="19"/>
        <v>15</v>
      </c>
      <c r="Q33" s="72" t="s">
        <v>223</v>
      </c>
      <c r="R33" s="73">
        <f t="shared" si="3"/>
        <v>15</v>
      </c>
      <c r="S33" s="72" t="s">
        <v>224</v>
      </c>
      <c r="T33" s="73">
        <f t="shared" si="4"/>
        <v>15</v>
      </c>
      <c r="U33" s="72" t="s">
        <v>225</v>
      </c>
      <c r="V33" s="73">
        <f t="shared" si="5"/>
        <v>15</v>
      </c>
      <c r="W33" s="72" t="s">
        <v>226</v>
      </c>
      <c r="X33" s="73">
        <f t="shared" si="6"/>
        <v>15</v>
      </c>
      <c r="Y33" s="72" t="s">
        <v>227</v>
      </c>
      <c r="Z33" s="73">
        <f t="shared" si="7"/>
        <v>10</v>
      </c>
      <c r="AA33" s="74">
        <f t="shared" si="20"/>
        <v>100</v>
      </c>
      <c r="AB33" s="75" t="str">
        <f t="shared" si="9"/>
        <v>Fuerte</v>
      </c>
      <c r="AC33" s="76" t="s">
        <v>228</v>
      </c>
      <c r="AD33" s="75" t="str">
        <f t="shared" si="10"/>
        <v>Fuerte</v>
      </c>
      <c r="AE33" s="77" t="str">
        <f t="shared" si="11"/>
        <v>FuerteFuerte</v>
      </c>
      <c r="AF33" s="75" t="str">
        <f>IFERROR(VLOOKUP(AE33,[3]PARAMETROS!$BH$2:$BJ$10,3,FALSE),"")</f>
        <v>Fuerte</v>
      </c>
      <c r="AG33" s="77">
        <f t="shared" si="12"/>
        <v>100</v>
      </c>
      <c r="AH33" s="75" t="str">
        <f>IFERROR(VLOOKUP(AE33,[3]PARAMETROS!$BH$2:$BJ$10,2,FALSE),"")</f>
        <v>No</v>
      </c>
      <c r="AI33" s="150"/>
      <c r="AJ33" s="133"/>
      <c r="AK33" s="134"/>
      <c r="AL33" s="134"/>
      <c r="AM33" s="135"/>
      <c r="AN33" s="145"/>
      <c r="AO33" s="145"/>
      <c r="AP33" s="147"/>
      <c r="AQ33" s="147"/>
      <c r="AR33" s="149"/>
      <c r="AS33" s="141"/>
      <c r="AT33" s="90" t="s">
        <v>275</v>
      </c>
      <c r="AU33" s="81"/>
      <c r="AV33" s="132"/>
      <c r="AW33" s="132"/>
      <c r="AX33" s="141"/>
      <c r="AY33" s="141"/>
      <c r="AZ33" s="131"/>
      <c r="BA33" s="140"/>
      <c r="BB33" s="131"/>
      <c r="BC33" s="140"/>
      <c r="BD33" s="131"/>
    </row>
    <row r="34" spans="1:61" ht="107.25" customHeight="1" x14ac:dyDescent="0.2">
      <c r="A34" s="80"/>
      <c r="B34" s="80" t="s">
        <v>219</v>
      </c>
      <c r="C34" s="69" t="s">
        <v>276</v>
      </c>
      <c r="D34" s="81" t="s">
        <v>277</v>
      </c>
      <c r="E34" s="92" t="s">
        <v>236</v>
      </c>
      <c r="F34" s="81" t="s">
        <v>278</v>
      </c>
      <c r="G34" s="81" t="s">
        <v>279</v>
      </c>
      <c r="H34" s="80">
        <v>1</v>
      </c>
      <c r="I34" s="80">
        <v>3</v>
      </c>
      <c r="J34" s="82" t="str">
        <f t="shared" ref="J34" si="22">IF(E34="8. Corrupción",IF(OR(AND(H34=1,I34=5),AND(H34=2,I34=5),AND(H34=3,I34=4),(H34+I34&gt;=8)),"Extrema",IF(OR(AND(H34=1,I34=4),AND(H34=2,I34=4),AND(H34=4,I34=3),AND(H34=3,I34=3)),"Alta",IF(OR(AND(H34=1,I34=3),AND(H34=2,I34=3)),"Moderada","No aplica para Corrupción"))),IF(H34+I34=0,"",IF(OR(AND(H34=3,I34=4),(AND(H34=2,I34=5)),(AND(H34=1,I34=5))),"Extrema",IF(OR(AND(H34=3,I34=1),(AND(H34=2,I34=2))),"Baja",IF(OR(AND(H34=4,I34=1),AND(H34=3,I34=2),AND(H34=2,I34=3),AND(H34=1,I34=3)),"Moderada",IF(H34+I34&gt;=8,"Extrema",IF(H34+I34&lt;4,"Baja",IF(H34+I34&gt;=6,"Alta","Alta"))))))))</f>
        <v>Moderada</v>
      </c>
      <c r="K34" s="83" t="s">
        <v>220</v>
      </c>
      <c r="L34" s="81" t="s">
        <v>280</v>
      </c>
      <c r="M34" s="72" t="s">
        <v>221</v>
      </c>
      <c r="N34" s="84">
        <f t="shared" si="21"/>
        <v>15</v>
      </c>
      <c r="O34" s="72" t="s">
        <v>222</v>
      </c>
      <c r="P34" s="84">
        <f t="shared" si="19"/>
        <v>15</v>
      </c>
      <c r="Q34" s="72" t="s">
        <v>223</v>
      </c>
      <c r="R34" s="84">
        <f t="shared" si="3"/>
        <v>15</v>
      </c>
      <c r="S34" s="72" t="s">
        <v>224</v>
      </c>
      <c r="T34" s="84">
        <f t="shared" si="4"/>
        <v>15</v>
      </c>
      <c r="U34" s="72" t="s">
        <v>225</v>
      </c>
      <c r="V34" s="84">
        <f t="shared" si="5"/>
        <v>15</v>
      </c>
      <c r="W34" s="72" t="s">
        <v>226</v>
      </c>
      <c r="X34" s="84">
        <f t="shared" si="6"/>
        <v>15</v>
      </c>
      <c r="Y34" s="72" t="s">
        <v>227</v>
      </c>
      <c r="Z34" s="84">
        <f t="shared" si="7"/>
        <v>10</v>
      </c>
      <c r="AA34" s="74">
        <f t="shared" si="20"/>
        <v>100</v>
      </c>
      <c r="AB34" s="75" t="str">
        <f t="shared" si="9"/>
        <v>Fuerte</v>
      </c>
      <c r="AC34" s="76" t="s">
        <v>228</v>
      </c>
      <c r="AD34" s="75" t="str">
        <f t="shared" si="10"/>
        <v>Fuerte</v>
      </c>
      <c r="AE34" s="75" t="str">
        <f t="shared" si="11"/>
        <v>FuerteFuerte</v>
      </c>
      <c r="AF34" s="75" t="str">
        <f>IFERROR(VLOOKUP(AE34,[2]PARAMETROS!$BH$2:$BJ$10,3,FALSE),"")</f>
        <v>Fuerte</v>
      </c>
      <c r="AG34" s="75">
        <f t="shared" si="12"/>
        <v>100</v>
      </c>
      <c r="AH34" s="75" t="str">
        <f>IFERROR(VLOOKUP(AE34,[2]PARAMETROS!$BH$2:$BJ$10,2,FALSE),"")</f>
        <v>No</v>
      </c>
      <c r="AI34" s="78">
        <f t="shared" ref="AI34" si="23">IFERROR(AVERAGE(AG34:AG34),0)</f>
        <v>100</v>
      </c>
      <c r="AJ34" s="75" t="str">
        <f t="shared" ref="AJ34" si="24">IF(AI34&gt;=100,"Fuerte",IF(AI34&gt;=50,"Moderado",IF(AI34&gt;=0,"Débil","")))</f>
        <v>Fuerte</v>
      </c>
      <c r="AK34" s="76" t="s">
        <v>229</v>
      </c>
      <c r="AL34" s="76" t="s">
        <v>229</v>
      </c>
      <c r="AM34" s="76" t="str">
        <f t="shared" ref="AM34" si="25">+AJ34&amp;AK34&amp;AL34</f>
        <v>FuerteDirectamenteDirectamente</v>
      </c>
      <c r="AN34" s="79">
        <f>IFERROR(VLOOKUP(AM34,[2]PARAMETROS!$BD$1:$BG$9,2,FALSE),0)</f>
        <v>2</v>
      </c>
      <c r="AO34" s="79">
        <f>IF(E34&lt;&gt;"8. Corrupción",IFERROR(VLOOKUP(AM34,[2]PARAMETROS!$BD$1:$BG$9,3,FALSE),0),0)</f>
        <v>0</v>
      </c>
      <c r="AP34" s="85">
        <f t="shared" ref="AP34" si="26">IF(H34 ="",0,IF(H34-AN34&lt;=0,1,H34-AN34))</f>
        <v>1</v>
      </c>
      <c r="AQ34" s="85">
        <f t="shared" ref="AQ34" si="27">IF(E34&lt;&gt;"8. Corrupción",IF(I34="",0,IF(I34-AO34=0,1,I34-AO34)),I34)</f>
        <v>3</v>
      </c>
      <c r="AR34" s="82" t="str">
        <f t="shared" ref="AR34" si="28">IF(E34="8. Corrupción",IF(OR(AND(AP34=1,AQ34=5),AND(AP34=2,AQ34=5),AND(AP34=3,AQ34=4),(AP34+AQ34&gt;=8)),"Extrema",IF(OR(AND(AP34=1,AQ34=4),AND(AP34=2,AQ34=4),AND(AP34=4,AQ34=3),AND(AP34=3,AQ34=3)),"Alta",IF(OR(AND(AP34=1,AQ34=3),AND(AP34=2,AQ34=3)),"Moderada","No aplica para Corrupción"))),IF(AP34+AQ34=0,"",IF(OR(AND(AP34=3,AQ34=4),(AND(AP34=2,AQ34=5)),(AND(AP34=1,AQ34=5))),"Extrema",IF(OR(AND(AP34=3,AQ34=1),(AND(AP34=2,AQ34=2))),"Baja",IF(OR(AND(AP34=4,AQ34=1),AND(AP34=3,AQ34=2),AND(AP34=2,AQ34=3),AND(AP34=1,AQ34=3)),"Moderada",IF(AP34+AQ34&gt;=8,"Extrema",IF(AP34+AQ34&lt;4,"Baja",IF(AP34+AQ34&gt;=6,"Alta","Alta"))))))))</f>
        <v>Moderada</v>
      </c>
      <c r="AS34" s="69" t="s">
        <v>230</v>
      </c>
      <c r="AT34" s="81" t="s">
        <v>281</v>
      </c>
      <c r="AU34" s="81" t="s">
        <v>282</v>
      </c>
      <c r="AV34" s="81" t="s">
        <v>283</v>
      </c>
      <c r="AW34" s="81" t="s">
        <v>284</v>
      </c>
      <c r="AX34" s="86">
        <v>44200</v>
      </c>
      <c r="AY34" s="86">
        <v>44561</v>
      </c>
      <c r="AZ34" s="109" t="s">
        <v>297</v>
      </c>
      <c r="BA34" s="111">
        <v>100</v>
      </c>
      <c r="BB34" s="110" t="s">
        <v>296</v>
      </c>
      <c r="BC34" s="80" t="s">
        <v>290</v>
      </c>
      <c r="BD34" s="80"/>
    </row>
    <row r="35" spans="1:61" s="105" customFormat="1" x14ac:dyDescent="0.2">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Z35" s="104"/>
      <c r="BA35" s="108"/>
      <c r="BB35" s="107"/>
    </row>
    <row r="36" spans="1:61" x14ac:dyDescent="0.2">
      <c r="A36" s="137" t="s">
        <v>285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c r="BD36" s="137"/>
      <c r="BE36" s="137"/>
      <c r="BF36" s="137"/>
      <c r="BG36" s="137"/>
      <c r="BH36" s="137"/>
      <c r="BI36" s="137"/>
    </row>
    <row r="37" spans="1:61" x14ac:dyDescent="0.2">
      <c r="A37" s="143" t="s">
        <v>289</v>
      </c>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row>
    <row r="38" spans="1:61" x14ac:dyDescent="0.2">
      <c r="A38" s="143" t="s">
        <v>287</v>
      </c>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3"/>
      <c r="BF38" s="143"/>
      <c r="BG38" s="143"/>
      <c r="BH38" s="143"/>
      <c r="BI38" s="143"/>
    </row>
  </sheetData>
  <protectedRanges>
    <protectedRange sqref="AS12:AS13 AS14:AS31 AS34" name="Rango1"/>
    <protectedRange sqref="AS32" name="Rango1_2"/>
  </protectedRanges>
  <autoFilter ref="A13:WXK34"/>
  <dataConsolidate/>
  <mergeCells count="140">
    <mergeCell ref="BB29:BB30"/>
    <mergeCell ref="BA29:BA30"/>
    <mergeCell ref="AZ29:AZ30"/>
    <mergeCell ref="AY15:AY30"/>
    <mergeCell ref="AX15:AX30"/>
    <mergeCell ref="AW15:AW30"/>
    <mergeCell ref="A15:A30"/>
    <mergeCell ref="B15:B30"/>
    <mergeCell ref="F15:F30"/>
    <mergeCell ref="G15:G30"/>
    <mergeCell ref="E15:E30"/>
    <mergeCell ref="D15:D30"/>
    <mergeCell ref="C15:C30"/>
    <mergeCell ref="H15:H30"/>
    <mergeCell ref="I15:I30"/>
    <mergeCell ref="J15:J30"/>
    <mergeCell ref="K15:K30"/>
    <mergeCell ref="L15:L30"/>
    <mergeCell ref="N15:N30"/>
    <mergeCell ref="P15:P30"/>
    <mergeCell ref="R15:R30"/>
    <mergeCell ref="T15:T30"/>
    <mergeCell ref="V15:V30"/>
    <mergeCell ref="X15:X30"/>
    <mergeCell ref="AU15:AU30"/>
    <mergeCell ref="AV15:AV30"/>
    <mergeCell ref="A1:B3"/>
    <mergeCell ref="C1:BA3"/>
    <mergeCell ref="BB1:BD1"/>
    <mergeCell ref="BB2:BD2"/>
    <mergeCell ref="BB3:BD3"/>
    <mergeCell ref="A4:BD4"/>
    <mergeCell ref="AZ5:BA5"/>
    <mergeCell ref="BB5:BD5"/>
    <mergeCell ref="A6:A12"/>
    <mergeCell ref="B6:B12"/>
    <mergeCell ref="C6:C12"/>
    <mergeCell ref="D6:D12"/>
    <mergeCell ref="E6:E12"/>
    <mergeCell ref="BA6:BA12"/>
    <mergeCell ref="BB6:BB12"/>
    <mergeCell ref="BC6:BC12"/>
    <mergeCell ref="BD6:BD12"/>
    <mergeCell ref="H7:J7"/>
    <mergeCell ref="K7:L11"/>
    <mergeCell ref="M7:AB8"/>
    <mergeCell ref="AC7:AD8"/>
    <mergeCell ref="AE7:AE12"/>
    <mergeCell ref="H6:J6"/>
    <mergeCell ref="K6:AQ6"/>
    <mergeCell ref="AZ6:AZ12"/>
    <mergeCell ref="AM8:AM12"/>
    <mergeCell ref="M9:O9"/>
    <mergeCell ref="R9:R12"/>
    <mergeCell ref="A5:B5"/>
    <mergeCell ref="C5:G5"/>
    <mergeCell ref="H5:AY5"/>
    <mergeCell ref="AX11:AX12"/>
    <mergeCell ref="AY11:AY12"/>
    <mergeCell ref="U10:U12"/>
    <mergeCell ref="W10:W12"/>
    <mergeCell ref="X10:X12"/>
    <mergeCell ref="Y10:Y12"/>
    <mergeCell ref="AA10:AA12"/>
    <mergeCell ref="AB10:AB12"/>
    <mergeCell ref="AW7:AW12"/>
    <mergeCell ref="AX7:AY10"/>
    <mergeCell ref="AP7:AP12"/>
    <mergeCell ref="AQ7:AQ12"/>
    <mergeCell ref="AS7:AS12"/>
    <mergeCell ref="AU7:AU12"/>
    <mergeCell ref="AV7:AV12"/>
    <mergeCell ref="A37:BI37"/>
    <mergeCell ref="A38:BI38"/>
    <mergeCell ref="BB32:BB33"/>
    <mergeCell ref="BC32:BC33"/>
    <mergeCell ref="BD32:BD33"/>
    <mergeCell ref="AV32:AV33"/>
    <mergeCell ref="AW32:AW33"/>
    <mergeCell ref="AX32:AX33"/>
    <mergeCell ref="AY32:AY33"/>
    <mergeCell ref="AZ32:AZ33"/>
    <mergeCell ref="BA32:BA33"/>
    <mergeCell ref="AN32:AN33"/>
    <mergeCell ref="AO32:AO33"/>
    <mergeCell ref="AP32:AP33"/>
    <mergeCell ref="AQ32:AQ33"/>
    <mergeCell ref="AR32:AR33"/>
    <mergeCell ref="AS32:AS33"/>
    <mergeCell ref="J32:J33"/>
    <mergeCell ref="AI32:AI33"/>
    <mergeCell ref="A32:A33"/>
    <mergeCell ref="B32:B33"/>
    <mergeCell ref="D32:D33"/>
    <mergeCell ref="E32:E33"/>
    <mergeCell ref="A36:BI36"/>
    <mergeCell ref="AI7:AJ12"/>
    <mergeCell ref="AK7:AK12"/>
    <mergeCell ref="AL7:AL12"/>
    <mergeCell ref="AN7:AO8"/>
    <mergeCell ref="AA9:AB9"/>
    <mergeCell ref="AC9:AD9"/>
    <mergeCell ref="AN9:AN12"/>
    <mergeCell ref="AO9:AO12"/>
    <mergeCell ref="H32:H33"/>
    <mergeCell ref="I32:I33"/>
    <mergeCell ref="AC10:AC12"/>
    <mergeCell ref="AD10:AD12"/>
    <mergeCell ref="H8:H12"/>
    <mergeCell ref="I8:I12"/>
    <mergeCell ref="F6:F12"/>
    <mergeCell ref="AS6:AY6"/>
    <mergeCell ref="N10:N12"/>
    <mergeCell ref="O10:O12"/>
    <mergeCell ref="T9:T12"/>
    <mergeCell ref="V9:V12"/>
    <mergeCell ref="Z9:Z12"/>
    <mergeCell ref="AF10:AF12"/>
    <mergeCell ref="AH10:AH12"/>
    <mergeCell ref="AT7:AT12"/>
    <mergeCell ref="G32:G33"/>
    <mergeCell ref="AJ32:AJ33"/>
    <mergeCell ref="AK32:AK33"/>
    <mergeCell ref="AL32:AL33"/>
    <mergeCell ref="AM32:AM33"/>
    <mergeCell ref="P10:P12"/>
    <mergeCell ref="Q10:Q12"/>
    <mergeCell ref="S10:S12"/>
    <mergeCell ref="AF7:AH9"/>
    <mergeCell ref="G6:G12"/>
    <mergeCell ref="M10:M12"/>
    <mergeCell ref="Z15:Z30"/>
    <mergeCell ref="AE15:AE30"/>
    <mergeCell ref="AG15:AG30"/>
    <mergeCell ref="AM15:AM30"/>
    <mergeCell ref="AP15:AP30"/>
    <mergeCell ref="AQ15:AQ30"/>
    <mergeCell ref="AR15:AR30"/>
    <mergeCell ref="AS15:AS30"/>
    <mergeCell ref="AT15:AT30"/>
  </mergeCells>
  <conditionalFormatting sqref="J34 AR14:AR15 AR31:AR34">
    <cfRule type="cellIs" dxfId="15" priority="45" operator="equal">
      <formula>"Extrema"</formula>
    </cfRule>
    <cfRule type="cellIs" dxfId="14" priority="46" operator="equal">
      <formula>"Alta"</formula>
    </cfRule>
    <cfRule type="cellIs" dxfId="13" priority="47" operator="equal">
      <formula>"Moderada"</formula>
    </cfRule>
    <cfRule type="cellIs" dxfId="12" priority="48" operator="equal">
      <formula>"Baja"</formula>
    </cfRule>
  </conditionalFormatting>
  <conditionalFormatting sqref="J14">
    <cfRule type="cellIs" dxfId="11" priority="29" operator="equal">
      <formula>"Extrema"</formula>
    </cfRule>
    <cfRule type="cellIs" dxfId="10" priority="30" operator="equal">
      <formula>"Alta"</formula>
    </cfRule>
    <cfRule type="cellIs" dxfId="9" priority="31" operator="equal">
      <formula>"Moderada"</formula>
    </cfRule>
    <cfRule type="cellIs" dxfId="8" priority="32" operator="equal">
      <formula>"Baja"</formula>
    </cfRule>
  </conditionalFormatting>
  <conditionalFormatting sqref="J15 J31">
    <cfRule type="cellIs" dxfId="7" priority="9" operator="equal">
      <formula>"Extrema"</formula>
    </cfRule>
    <cfRule type="cellIs" dxfId="6" priority="10" operator="equal">
      <formula>"Alta"</formula>
    </cfRule>
    <cfRule type="cellIs" dxfId="5" priority="11" operator="equal">
      <formula>"Moderada"</formula>
    </cfRule>
    <cfRule type="cellIs" dxfId="4" priority="12" operator="equal">
      <formula>"Baja"</formula>
    </cfRule>
  </conditionalFormatting>
  <conditionalFormatting sqref="J32:J33">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count="10">
    <dataValidation type="list" allowBlank="1" showInputMessage="1" showErrorMessage="1" sqref="AC36:AC38 Y14:Y34">
      <formula1>"Completa,Incompleta,No existe"</formula1>
    </dataValidation>
    <dataValidation type="list" allowBlank="1" showInputMessage="1" showErrorMessage="1" sqref="AA36:AA38 W14:W34">
      <formula1>"Se investigan y resuelven oportunamente,No se investigan y no se resuelven oportunamente"</formula1>
    </dataValidation>
    <dataValidation type="list" allowBlank="1" showInputMessage="1" showErrorMessage="1" sqref="Y36:Y38 U14:U34">
      <formula1>"Confiable,No confiable"</formula1>
    </dataValidation>
    <dataValidation type="list" allowBlank="1" showInputMessage="1" showErrorMessage="1" sqref="W36:W38 S14:S34">
      <formula1>"Prevenir,Detectar,No es un control"</formula1>
    </dataValidation>
    <dataValidation type="list" allowBlank="1" showInputMessage="1" showErrorMessage="1" sqref="U36:U38 Q14:Q34">
      <formula1>"Oportuna,Inoportuna"</formula1>
    </dataValidation>
    <dataValidation type="list" allowBlank="1" showInputMessage="1" showErrorMessage="1" sqref="S36:S38 O14:O34">
      <formula1>"Adecuado,Inadecuado"</formula1>
    </dataValidation>
    <dataValidation type="list" allowBlank="1" showInputMessage="1" showErrorMessage="1" sqref="Q36:Q38 M14:M34">
      <formula1>"Asignado,No asignado"</formula1>
    </dataValidation>
    <dataValidation type="list" allowBlank="1" showInputMessage="1" showErrorMessage="1" sqref="AO36:AO38 AK14:AK32 AK34">
      <formula1>"Directamente,No disminuye"</formula1>
    </dataValidation>
    <dataValidation type="list" allowBlank="1" showInputMessage="1" showErrorMessage="1" sqref="AP36:AQ38 AL14:AL32 AL34">
      <formula1>"Directamente,Indirectamente,No disminuye"</formula1>
    </dataValidation>
    <dataValidation type="list" allowBlank="1" showInputMessage="1" showErrorMessage="1" sqref="AG36:AG38 AC14:AC34">
      <formula1>"Siempre se ejecuta,Algunas veces,No se ejecuta"</formula1>
    </dataValidation>
  </dataValidations>
  <printOptions horizontalCentered="1" verticalCentered="1"/>
  <pageMargins left="0.31496062992125984" right="0.31496062992125984" top="0.74803149606299213" bottom="0.74803149606299213" header="0.31496062992125984" footer="0.31496062992125984"/>
  <pageSetup scale="24" orientation="landscape" horizontalDpi="4294967295" verticalDpi="4294967295" r:id="rId1"/>
  <colBreaks count="1" manualBreakCount="1">
    <brk id="5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Fill="0" autoPict="0" macro="[0]!controles_Haga_clic_en">
                <anchor moveWithCells="1" sizeWithCells="1">
                  <from>
                    <xdr:col>10</xdr:col>
                    <xdr:colOff>323850</xdr:colOff>
                    <xdr:row>8</xdr:row>
                    <xdr:rowOff>142875</xdr:rowOff>
                  </from>
                  <to>
                    <xdr:col>11</xdr:col>
                    <xdr:colOff>1390650</xdr:colOff>
                    <xdr:row>9</xdr:row>
                    <xdr:rowOff>219075</xdr:rowOff>
                  </to>
                </anchor>
              </controlPr>
            </control>
          </mc:Choice>
        </mc:AlternateContent>
        <mc:AlternateContent xmlns:mc="http://schemas.openxmlformats.org/markup-compatibility/2006">
          <mc:Choice Requires="x14">
            <control shapeId="7170" r:id="rId5" name="Button 2">
              <controlPr defaultSize="0" print="0" autoFill="0" autoPict="0" macro="[0]!Causas_Haga_clic_en">
                <anchor moveWithCells="1" sizeWithCells="1">
                  <from>
                    <xdr:col>5</xdr:col>
                    <xdr:colOff>285750</xdr:colOff>
                    <xdr:row>10</xdr:row>
                    <xdr:rowOff>123825</xdr:rowOff>
                  </from>
                  <to>
                    <xdr:col>5</xdr:col>
                    <xdr:colOff>1552575</xdr:colOff>
                    <xdr:row>11</xdr:row>
                    <xdr:rowOff>85725</xdr:rowOff>
                  </to>
                </anchor>
              </controlPr>
            </control>
          </mc:Choice>
        </mc:AlternateContent>
        <mc:AlternateContent xmlns:mc="http://schemas.openxmlformats.org/markup-compatibility/2006">
          <mc:Choice Requires="x14">
            <control shapeId="7171" r:id="rId6" name="Button 3">
              <controlPr defaultSize="0" print="0" autoFill="0" autoPict="0" macro="[0]!EliminarCausa_Haga_clic_en">
                <anchor moveWithCells="1" sizeWithCells="1">
                  <from>
                    <xdr:col>5</xdr:col>
                    <xdr:colOff>285750</xdr:colOff>
                    <xdr:row>11</xdr:row>
                    <xdr:rowOff>142875</xdr:rowOff>
                  </from>
                  <to>
                    <xdr:col>5</xdr:col>
                    <xdr:colOff>1533525</xdr:colOff>
                    <xdr:row>11</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opLeftCell="J5" zoomScale="85" zoomScaleNormal="85" zoomScaleSheetLayoutView="100" workbookViewId="0">
      <pane ySplit="2" topLeftCell="A8" activePane="bottomLeft" state="frozen"/>
      <selection activeCell="H5" sqref="H5"/>
      <selection pane="bottomLeft" activeCell="L8" sqref="L8"/>
    </sheetView>
  </sheetViews>
  <sheetFormatPr baseColWidth="10" defaultColWidth="11.42578125" defaultRowHeight="14.25" x14ac:dyDescent="0.2"/>
  <cols>
    <col min="1" max="1" width="13" style="1" customWidth="1"/>
    <col min="2" max="2" width="17.5703125" style="1" customWidth="1"/>
    <col min="3" max="3" width="5.85546875" style="1" customWidth="1"/>
    <col min="4" max="4" width="33.5703125" style="1" customWidth="1"/>
    <col min="5" max="5" width="15.7109375" style="1" bestFit="1" customWidth="1"/>
    <col min="6" max="6" width="25.7109375" style="1" customWidth="1"/>
    <col min="7" max="7" width="32.85546875" style="1" customWidth="1"/>
    <col min="8" max="8" width="15.5703125" style="1" customWidth="1"/>
    <col min="9" max="9" width="16.28515625" style="1" customWidth="1"/>
    <col min="10" max="10" width="89.85546875" style="4" customWidth="1"/>
    <col min="11" max="11" width="22.5703125" style="1" customWidth="1"/>
    <col min="12" max="12" width="78.42578125" style="1" customWidth="1"/>
    <col min="13" max="13" width="23.7109375" style="1" customWidth="1"/>
    <col min="14" max="14" width="37.7109375" style="1" customWidth="1"/>
    <col min="15" max="15" width="44.5703125" style="1" customWidth="1"/>
    <col min="16" max="17" width="11.42578125" style="1"/>
    <col min="18" max="18" width="27.28515625" style="1" customWidth="1"/>
    <col min="19" max="16384" width="11.42578125" style="1"/>
  </cols>
  <sheetData>
    <row r="1" spans="1:22" ht="36.75" customHeight="1" x14ac:dyDescent="0.2">
      <c r="A1" s="214"/>
      <c r="B1" s="215" t="s">
        <v>96</v>
      </c>
      <c r="C1" s="215"/>
      <c r="D1" s="215"/>
      <c r="E1" s="215"/>
      <c r="F1" s="215"/>
      <c r="G1" s="215"/>
      <c r="H1" s="215"/>
      <c r="I1" s="215"/>
      <c r="J1" s="215"/>
      <c r="K1" s="215"/>
      <c r="L1" s="166" t="s">
        <v>21</v>
      </c>
      <c r="M1" s="166"/>
      <c r="N1" s="166"/>
      <c r="O1" s="166"/>
    </row>
    <row r="2" spans="1:22" ht="37.5" customHeight="1" x14ac:dyDescent="0.2">
      <c r="A2" s="214"/>
      <c r="B2" s="215"/>
      <c r="C2" s="215"/>
      <c r="D2" s="215"/>
      <c r="E2" s="215"/>
      <c r="F2" s="215"/>
      <c r="G2" s="215"/>
      <c r="H2" s="215"/>
      <c r="I2" s="215"/>
      <c r="J2" s="215"/>
      <c r="K2" s="215"/>
      <c r="L2" s="166" t="s">
        <v>120</v>
      </c>
      <c r="M2" s="166"/>
      <c r="N2" s="166"/>
      <c r="O2" s="166"/>
    </row>
    <row r="3" spans="1:22" ht="26.25" customHeight="1" x14ac:dyDescent="0.2">
      <c r="A3" s="214"/>
      <c r="B3" s="215"/>
      <c r="C3" s="215"/>
      <c r="D3" s="215"/>
      <c r="E3" s="215"/>
      <c r="F3" s="215"/>
      <c r="G3" s="215"/>
      <c r="H3" s="215"/>
      <c r="I3" s="215"/>
      <c r="J3" s="215"/>
      <c r="K3" s="215"/>
      <c r="L3" s="166" t="s">
        <v>17</v>
      </c>
      <c r="M3" s="166"/>
      <c r="N3" s="166"/>
      <c r="O3" s="166"/>
    </row>
    <row r="4" spans="1:22" ht="30" customHeight="1" x14ac:dyDescent="0.2">
      <c r="A4" s="205" t="s">
        <v>3</v>
      </c>
      <c r="B4" s="205" t="s">
        <v>4</v>
      </c>
      <c r="C4" s="211" t="s">
        <v>0</v>
      </c>
      <c r="D4" s="211"/>
      <c r="E4" s="211"/>
      <c r="F4" s="211"/>
      <c r="G4" s="211"/>
      <c r="H4" s="211"/>
      <c r="I4" s="211"/>
      <c r="J4" s="213" t="s">
        <v>1</v>
      </c>
      <c r="K4" s="213"/>
      <c r="L4" s="204" t="s">
        <v>2</v>
      </c>
      <c r="M4" s="204"/>
      <c r="N4" s="204"/>
      <c r="O4" s="204"/>
    </row>
    <row r="5" spans="1:22" ht="27.75" customHeight="1" x14ac:dyDescent="0.2">
      <c r="A5" s="206"/>
      <c r="B5" s="206"/>
      <c r="C5" s="211" t="s">
        <v>23</v>
      </c>
      <c r="D5" s="211"/>
      <c r="E5" s="211" t="s">
        <v>6</v>
      </c>
      <c r="F5" s="211" t="s">
        <v>7</v>
      </c>
      <c r="G5" s="211" t="s">
        <v>8</v>
      </c>
      <c r="H5" s="211" t="s">
        <v>9</v>
      </c>
      <c r="I5" s="211"/>
      <c r="J5" s="213" t="s">
        <v>12</v>
      </c>
      <c r="K5" s="213" t="s">
        <v>13</v>
      </c>
      <c r="L5" s="204" t="s">
        <v>14</v>
      </c>
      <c r="M5" s="204" t="s">
        <v>22</v>
      </c>
      <c r="N5" s="204" t="s">
        <v>15</v>
      </c>
      <c r="O5" s="204" t="s">
        <v>16</v>
      </c>
    </row>
    <row r="6" spans="1:22" ht="69" customHeight="1" x14ac:dyDescent="0.2">
      <c r="A6" s="206"/>
      <c r="B6" s="206"/>
      <c r="C6" s="25" t="s">
        <v>24</v>
      </c>
      <c r="D6" s="25" t="s">
        <v>25</v>
      </c>
      <c r="E6" s="211"/>
      <c r="F6" s="211"/>
      <c r="G6" s="212"/>
      <c r="H6" s="25" t="s">
        <v>39</v>
      </c>
      <c r="I6" s="25" t="s">
        <v>40</v>
      </c>
      <c r="J6" s="213"/>
      <c r="K6" s="213"/>
      <c r="L6" s="204"/>
      <c r="M6" s="204"/>
      <c r="N6" s="204"/>
      <c r="O6" s="204"/>
    </row>
    <row r="7" spans="1:22" ht="313.5" customHeight="1" x14ac:dyDescent="0.2">
      <c r="A7" s="207" t="s">
        <v>26</v>
      </c>
      <c r="B7" s="28" t="s">
        <v>47</v>
      </c>
      <c r="C7" s="16" t="s">
        <v>57</v>
      </c>
      <c r="D7" s="8" t="s">
        <v>27</v>
      </c>
      <c r="E7" s="13">
        <v>1</v>
      </c>
      <c r="F7" s="8" t="s">
        <v>99</v>
      </c>
      <c r="G7" s="8" t="s">
        <v>95</v>
      </c>
      <c r="H7" s="24">
        <v>44200</v>
      </c>
      <c r="I7" s="24">
        <v>44561</v>
      </c>
      <c r="J7" s="29" t="s">
        <v>316</v>
      </c>
      <c r="K7" s="30">
        <v>0.35</v>
      </c>
      <c r="L7" s="109" t="s">
        <v>135</v>
      </c>
      <c r="M7" s="51" t="s">
        <v>126</v>
      </c>
      <c r="N7" s="9"/>
      <c r="O7" s="17" t="s">
        <v>128</v>
      </c>
    </row>
    <row r="8" spans="1:22" ht="231.75" customHeight="1" x14ac:dyDescent="0.2">
      <c r="A8" s="208"/>
      <c r="B8" s="17" t="s">
        <v>107</v>
      </c>
      <c r="C8" s="26" t="s">
        <v>58</v>
      </c>
      <c r="D8" s="18" t="s">
        <v>54</v>
      </c>
      <c r="E8" s="13">
        <v>1</v>
      </c>
      <c r="F8" s="8" t="s">
        <v>33</v>
      </c>
      <c r="G8" s="19" t="s">
        <v>94</v>
      </c>
      <c r="H8" s="24">
        <v>44200</v>
      </c>
      <c r="I8" s="20">
        <v>44561</v>
      </c>
      <c r="J8" s="116" t="s">
        <v>323</v>
      </c>
      <c r="K8" s="96" t="s">
        <v>294</v>
      </c>
      <c r="L8" s="129" t="s">
        <v>339</v>
      </c>
      <c r="M8" s="16" t="s">
        <v>126</v>
      </c>
      <c r="N8" s="9"/>
      <c r="O8" s="17" t="s">
        <v>128</v>
      </c>
      <c r="S8" s="2"/>
      <c r="V8" s="2"/>
    </row>
    <row r="9" spans="1:22" ht="189" customHeight="1" x14ac:dyDescent="0.2">
      <c r="A9" s="208"/>
      <c r="B9" s="210" t="s">
        <v>48</v>
      </c>
      <c r="C9" s="16" t="s">
        <v>59</v>
      </c>
      <c r="D9" s="8" t="s">
        <v>100</v>
      </c>
      <c r="E9" s="13">
        <v>1</v>
      </c>
      <c r="F9" s="8" t="s">
        <v>105</v>
      </c>
      <c r="G9" s="8" t="s">
        <v>28</v>
      </c>
      <c r="H9" s="24">
        <v>44200</v>
      </c>
      <c r="I9" s="24">
        <v>44561</v>
      </c>
      <c r="J9" s="31" t="s">
        <v>317</v>
      </c>
      <c r="K9" s="32">
        <v>0.39500000000000002</v>
      </c>
      <c r="L9" s="125" t="s">
        <v>136</v>
      </c>
      <c r="M9" s="52" t="s">
        <v>126</v>
      </c>
      <c r="N9" s="12"/>
      <c r="O9" s="17" t="s">
        <v>128</v>
      </c>
    </row>
    <row r="10" spans="1:22" ht="251.45" customHeight="1" x14ac:dyDescent="0.2">
      <c r="A10" s="208"/>
      <c r="B10" s="210"/>
      <c r="C10" s="16" t="s">
        <v>60</v>
      </c>
      <c r="D10" s="8" t="s">
        <v>116</v>
      </c>
      <c r="E10" s="13">
        <v>1</v>
      </c>
      <c r="F10" s="8" t="s">
        <v>117</v>
      </c>
      <c r="G10" s="8" t="s">
        <v>28</v>
      </c>
      <c r="H10" s="24">
        <v>44200</v>
      </c>
      <c r="I10" s="24">
        <v>44561</v>
      </c>
      <c r="J10" s="33" t="s">
        <v>318</v>
      </c>
      <c r="K10" s="34">
        <v>0.69090909090909092</v>
      </c>
      <c r="L10" s="125" t="s">
        <v>330</v>
      </c>
      <c r="M10" s="52" t="s">
        <v>126</v>
      </c>
      <c r="N10" s="12"/>
      <c r="O10" s="49" t="s">
        <v>128</v>
      </c>
    </row>
    <row r="11" spans="1:22" ht="104.25" customHeight="1" x14ac:dyDescent="0.2">
      <c r="A11" s="208"/>
      <c r="B11" s="26" t="s">
        <v>93</v>
      </c>
      <c r="C11" s="16" t="s">
        <v>61</v>
      </c>
      <c r="D11" s="8" t="s">
        <v>29</v>
      </c>
      <c r="E11" s="13">
        <v>1</v>
      </c>
      <c r="F11" s="8" t="s">
        <v>106</v>
      </c>
      <c r="G11" s="8" t="s">
        <v>30</v>
      </c>
      <c r="H11" s="24">
        <v>44200</v>
      </c>
      <c r="I11" s="24">
        <v>44561</v>
      </c>
      <c r="J11" s="35" t="s">
        <v>319</v>
      </c>
      <c r="K11" s="36"/>
      <c r="L11" s="109" t="s">
        <v>127</v>
      </c>
      <c r="M11" s="45" t="s">
        <v>126</v>
      </c>
      <c r="N11" s="11"/>
      <c r="O11" s="17" t="s">
        <v>128</v>
      </c>
    </row>
    <row r="12" spans="1:22" x14ac:dyDescent="0.2">
      <c r="A12" s="209" t="s">
        <v>121</v>
      </c>
      <c r="B12" s="209"/>
      <c r="C12" s="209"/>
      <c r="D12" s="209"/>
      <c r="E12" s="209"/>
      <c r="F12" s="209"/>
      <c r="G12" s="209"/>
      <c r="H12" s="209"/>
      <c r="I12" s="209"/>
      <c r="J12" s="209"/>
      <c r="K12" s="209"/>
      <c r="L12" s="209"/>
      <c r="M12" s="209"/>
      <c r="N12" s="209"/>
      <c r="O12" s="209"/>
    </row>
    <row r="13" spans="1:22" x14ac:dyDescent="0.2">
      <c r="A13" s="201" t="s">
        <v>286</v>
      </c>
      <c r="B13" s="201"/>
      <c r="C13" s="201"/>
      <c r="D13" s="201"/>
      <c r="E13" s="201"/>
      <c r="F13" s="201"/>
      <c r="G13" s="201"/>
      <c r="H13" s="201"/>
      <c r="I13" s="201"/>
      <c r="J13" s="201"/>
      <c r="K13" s="201"/>
      <c r="L13" s="201"/>
      <c r="M13" s="201"/>
      <c r="N13" s="201"/>
      <c r="O13" s="201"/>
    </row>
    <row r="14" spans="1:22" ht="15" x14ac:dyDescent="0.25">
      <c r="A14" s="202" t="s">
        <v>287</v>
      </c>
      <c r="B14" s="202"/>
      <c r="C14" s="202"/>
      <c r="D14" s="202"/>
      <c r="E14" s="202"/>
      <c r="F14" s="202"/>
      <c r="G14" s="202"/>
      <c r="H14" s="202"/>
      <c r="I14" s="202"/>
      <c r="J14" s="202"/>
      <c r="K14" s="202"/>
      <c r="L14" s="202"/>
      <c r="M14" s="202"/>
      <c r="N14" s="202"/>
      <c r="O14" s="202"/>
    </row>
    <row r="15" spans="1:22" ht="15" x14ac:dyDescent="0.25">
      <c r="A15" s="203"/>
      <c r="B15" s="203"/>
      <c r="C15" s="203"/>
      <c r="D15" s="203"/>
      <c r="E15" s="203"/>
      <c r="F15" s="203"/>
      <c r="G15" s="203"/>
      <c r="H15" s="203"/>
      <c r="I15" s="203"/>
      <c r="J15" s="203"/>
      <c r="K15" s="203"/>
      <c r="L15" s="203"/>
      <c r="M15" s="203"/>
      <c r="N15" s="203"/>
      <c r="O15" s="203"/>
    </row>
  </sheetData>
  <mergeCells count="27">
    <mergeCell ref="L5:L6"/>
    <mergeCell ref="A1:A3"/>
    <mergeCell ref="B1:K3"/>
    <mergeCell ref="L1:O1"/>
    <mergeCell ref="L2:O2"/>
    <mergeCell ref="L3:O3"/>
    <mergeCell ref="J5:J6"/>
    <mergeCell ref="B4:B6"/>
    <mergeCell ref="C4:I4"/>
    <mergeCell ref="J4:K4"/>
    <mergeCell ref="L4:O4"/>
    <mergeCell ref="A13:O13"/>
    <mergeCell ref="A14:O14"/>
    <mergeCell ref="A15:O15"/>
    <mergeCell ref="M5:M6"/>
    <mergeCell ref="A4:A6"/>
    <mergeCell ref="A7:A11"/>
    <mergeCell ref="A12:O12"/>
    <mergeCell ref="N5:N6"/>
    <mergeCell ref="O5:O6"/>
    <mergeCell ref="B9:B10"/>
    <mergeCell ref="C5:D5"/>
    <mergeCell ref="E5:E6"/>
    <mergeCell ref="F5:F6"/>
    <mergeCell ref="G5:G6"/>
    <mergeCell ref="H5:I5"/>
    <mergeCell ref="K5:K6"/>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B14" zoomScale="85" zoomScaleNormal="85" zoomScaleSheetLayoutView="100" workbookViewId="0">
      <selection activeCell="L11" sqref="L11:L13"/>
    </sheetView>
  </sheetViews>
  <sheetFormatPr baseColWidth="10" defaultRowHeight="15" x14ac:dyDescent="0.25"/>
  <cols>
    <col min="1" max="1" width="15" customWidth="1"/>
    <col min="2" max="2" width="16.7109375" customWidth="1"/>
    <col min="3" max="3" width="7.7109375" customWidth="1"/>
    <col min="4" max="4" width="30" customWidth="1"/>
    <col min="5" max="5" width="15.7109375" bestFit="1" customWidth="1"/>
    <col min="6" max="6" width="33" customWidth="1"/>
    <col min="7" max="7" width="24" customWidth="1"/>
    <col min="8" max="8" width="16.28515625" customWidth="1"/>
    <col min="9" max="9" width="16.7109375" customWidth="1"/>
    <col min="10" max="10" width="62" style="5" customWidth="1"/>
    <col min="11" max="11" width="20.5703125" customWidth="1"/>
    <col min="12" max="12" width="58.7109375" customWidth="1"/>
    <col min="13" max="13" width="21.28515625" customWidth="1"/>
    <col min="14" max="14" width="42.85546875" customWidth="1"/>
    <col min="15" max="15" width="41.5703125" customWidth="1"/>
  </cols>
  <sheetData>
    <row r="1" spans="1:17" ht="30.75" customHeight="1" x14ac:dyDescent="0.25">
      <c r="A1" s="216"/>
      <c r="B1" s="217" t="s">
        <v>96</v>
      </c>
      <c r="C1" s="217"/>
      <c r="D1" s="217"/>
      <c r="E1" s="217"/>
      <c r="F1" s="217"/>
      <c r="G1" s="217"/>
      <c r="H1" s="217"/>
      <c r="I1" s="217"/>
      <c r="J1" s="217"/>
      <c r="K1" s="217"/>
      <c r="L1" s="166" t="s">
        <v>21</v>
      </c>
      <c r="M1" s="166"/>
      <c r="N1" s="166"/>
      <c r="O1" s="166"/>
    </row>
    <row r="2" spans="1:17" ht="33" customHeight="1" x14ac:dyDescent="0.25">
      <c r="A2" s="216"/>
      <c r="B2" s="217"/>
      <c r="C2" s="217"/>
      <c r="D2" s="217"/>
      <c r="E2" s="217"/>
      <c r="F2" s="217"/>
      <c r="G2" s="217"/>
      <c r="H2" s="217"/>
      <c r="I2" s="217"/>
      <c r="J2" s="217"/>
      <c r="K2" s="217"/>
      <c r="L2" s="166" t="s">
        <v>120</v>
      </c>
      <c r="M2" s="166"/>
      <c r="N2" s="166"/>
      <c r="O2" s="166"/>
    </row>
    <row r="3" spans="1:17" ht="27" customHeight="1" x14ac:dyDescent="0.25">
      <c r="A3" s="216"/>
      <c r="B3" s="217"/>
      <c r="C3" s="217"/>
      <c r="D3" s="217"/>
      <c r="E3" s="217"/>
      <c r="F3" s="217"/>
      <c r="G3" s="217"/>
      <c r="H3" s="217"/>
      <c r="I3" s="217"/>
      <c r="J3" s="217"/>
      <c r="K3" s="217"/>
      <c r="L3" s="166" t="s">
        <v>18</v>
      </c>
      <c r="M3" s="166"/>
      <c r="N3" s="166"/>
      <c r="O3" s="166"/>
    </row>
    <row r="4" spans="1:17" ht="42.75" customHeight="1" x14ac:dyDescent="0.25">
      <c r="A4" s="205" t="s">
        <v>3</v>
      </c>
      <c r="B4" s="205" t="s">
        <v>4</v>
      </c>
      <c r="C4" s="211" t="s">
        <v>0</v>
      </c>
      <c r="D4" s="211"/>
      <c r="E4" s="211"/>
      <c r="F4" s="211"/>
      <c r="G4" s="211"/>
      <c r="H4" s="211"/>
      <c r="I4" s="211"/>
      <c r="J4" s="213" t="s">
        <v>1</v>
      </c>
      <c r="K4" s="213"/>
      <c r="L4" s="204" t="s">
        <v>2</v>
      </c>
      <c r="M4" s="204"/>
      <c r="N4" s="204"/>
      <c r="O4" s="204"/>
    </row>
    <row r="5" spans="1:17" ht="38.25" customHeight="1" x14ac:dyDescent="0.25">
      <c r="A5" s="206"/>
      <c r="B5" s="206"/>
      <c r="C5" s="211" t="s">
        <v>23</v>
      </c>
      <c r="D5" s="211"/>
      <c r="E5" s="211" t="s">
        <v>6</v>
      </c>
      <c r="F5" s="211" t="s">
        <v>7</v>
      </c>
      <c r="G5" s="211" t="s">
        <v>8</v>
      </c>
      <c r="H5" s="211" t="s">
        <v>9</v>
      </c>
      <c r="I5" s="211"/>
      <c r="J5" s="213" t="s">
        <v>12</v>
      </c>
      <c r="K5" s="213" t="s">
        <v>13</v>
      </c>
      <c r="L5" s="204" t="s">
        <v>14</v>
      </c>
      <c r="M5" s="204" t="s">
        <v>22</v>
      </c>
      <c r="N5" s="204" t="s">
        <v>15</v>
      </c>
      <c r="O5" s="204" t="s">
        <v>16</v>
      </c>
    </row>
    <row r="6" spans="1:17" ht="64.5" customHeight="1" x14ac:dyDescent="0.25">
      <c r="A6" s="206"/>
      <c r="B6" s="206"/>
      <c r="C6" s="25" t="s">
        <v>24</v>
      </c>
      <c r="D6" s="25" t="s">
        <v>25</v>
      </c>
      <c r="E6" s="211"/>
      <c r="F6" s="211"/>
      <c r="G6" s="212"/>
      <c r="H6" s="25" t="s">
        <v>39</v>
      </c>
      <c r="I6" s="25" t="s">
        <v>40</v>
      </c>
      <c r="J6" s="213"/>
      <c r="K6" s="213"/>
      <c r="L6" s="204"/>
      <c r="M6" s="204"/>
      <c r="N6" s="204"/>
      <c r="O6" s="204"/>
    </row>
    <row r="7" spans="1:17" ht="254.25" customHeight="1" x14ac:dyDescent="0.25">
      <c r="A7" s="219" t="s">
        <v>90</v>
      </c>
      <c r="B7" s="26" t="s">
        <v>41</v>
      </c>
      <c r="C7" s="26" t="s">
        <v>62</v>
      </c>
      <c r="D7" s="8" t="s">
        <v>80</v>
      </c>
      <c r="E7" s="13">
        <v>1</v>
      </c>
      <c r="F7" s="8" t="s">
        <v>118</v>
      </c>
      <c r="G7" s="8" t="s">
        <v>81</v>
      </c>
      <c r="H7" s="24">
        <v>44200</v>
      </c>
      <c r="I7" s="24">
        <v>44561</v>
      </c>
      <c r="J7" s="39" t="s">
        <v>341</v>
      </c>
      <c r="K7" s="41">
        <v>0.66659999999999997</v>
      </c>
      <c r="L7" s="125" t="s">
        <v>131</v>
      </c>
      <c r="M7" s="44" t="s">
        <v>126</v>
      </c>
      <c r="N7" s="11"/>
      <c r="O7" s="42" t="s">
        <v>128</v>
      </c>
    </row>
    <row r="8" spans="1:17" ht="311.25" customHeight="1" x14ac:dyDescent="0.25">
      <c r="A8" s="219"/>
      <c r="B8" s="210" t="s">
        <v>42</v>
      </c>
      <c r="C8" s="26" t="s">
        <v>63</v>
      </c>
      <c r="D8" s="8" t="s">
        <v>78</v>
      </c>
      <c r="E8" s="13">
        <v>1</v>
      </c>
      <c r="F8" s="8" t="s">
        <v>111</v>
      </c>
      <c r="G8" s="8" t="s">
        <v>79</v>
      </c>
      <c r="H8" s="24">
        <v>44200</v>
      </c>
      <c r="I8" s="24">
        <v>44560</v>
      </c>
      <c r="J8" s="39" t="s">
        <v>124</v>
      </c>
      <c r="K8" s="41">
        <v>0</v>
      </c>
      <c r="L8" s="125" t="s">
        <v>134</v>
      </c>
      <c r="M8" s="44" t="s">
        <v>126</v>
      </c>
      <c r="N8" s="48"/>
      <c r="O8" s="48" t="s">
        <v>128</v>
      </c>
    </row>
    <row r="9" spans="1:17" ht="157.5" customHeight="1" x14ac:dyDescent="0.25">
      <c r="A9" s="219"/>
      <c r="B9" s="210"/>
      <c r="C9" s="26" t="s">
        <v>64</v>
      </c>
      <c r="D9" s="8" t="s">
        <v>101</v>
      </c>
      <c r="E9" s="13">
        <v>1</v>
      </c>
      <c r="F9" s="8" t="s">
        <v>103</v>
      </c>
      <c r="G9" s="8" t="s">
        <v>79</v>
      </c>
      <c r="H9" s="24">
        <v>44200</v>
      </c>
      <c r="I9" s="24">
        <v>44560</v>
      </c>
      <c r="J9" s="37" t="s">
        <v>125</v>
      </c>
      <c r="K9" s="41">
        <v>0.63</v>
      </c>
      <c r="L9" s="125" t="s">
        <v>138</v>
      </c>
      <c r="M9" s="44" t="s">
        <v>126</v>
      </c>
      <c r="N9" s="14"/>
      <c r="O9" s="50" t="s">
        <v>128</v>
      </c>
    </row>
    <row r="10" spans="1:17" ht="185.25" customHeight="1" x14ac:dyDescent="0.25">
      <c r="A10" s="219"/>
      <c r="B10" s="24" t="s">
        <v>43</v>
      </c>
      <c r="C10" s="26" t="s">
        <v>65</v>
      </c>
      <c r="D10" s="8" t="s">
        <v>112</v>
      </c>
      <c r="E10" s="13">
        <v>1</v>
      </c>
      <c r="F10" s="8" t="s">
        <v>82</v>
      </c>
      <c r="G10" s="8" t="s">
        <v>81</v>
      </c>
      <c r="H10" s="24">
        <v>44200</v>
      </c>
      <c r="I10" s="24">
        <v>44561</v>
      </c>
      <c r="J10" s="116" t="s">
        <v>132</v>
      </c>
      <c r="K10" s="41">
        <v>1</v>
      </c>
      <c r="L10" s="128" t="s">
        <v>137</v>
      </c>
      <c r="M10" s="44" t="s">
        <v>130</v>
      </c>
      <c r="N10" s="47"/>
      <c r="O10" s="43" t="s">
        <v>128</v>
      </c>
      <c r="Q10" s="7"/>
    </row>
    <row r="11" spans="1:17" ht="168.95" customHeight="1" x14ac:dyDescent="0.25">
      <c r="A11" s="219"/>
      <c r="B11" s="210" t="s">
        <v>44</v>
      </c>
      <c r="C11" s="26" t="s">
        <v>66</v>
      </c>
      <c r="D11" s="21" t="s">
        <v>31</v>
      </c>
      <c r="E11" s="13">
        <v>1</v>
      </c>
      <c r="F11" s="8" t="s">
        <v>108</v>
      </c>
      <c r="G11" s="8" t="s">
        <v>30</v>
      </c>
      <c r="H11" s="24">
        <v>44200</v>
      </c>
      <c r="I11" s="24">
        <v>44377</v>
      </c>
      <c r="J11" s="225" t="s">
        <v>320</v>
      </c>
      <c r="K11" s="41">
        <v>1</v>
      </c>
      <c r="L11" s="220" t="s">
        <v>340</v>
      </c>
      <c r="M11" s="44" t="s">
        <v>130</v>
      </c>
      <c r="N11" s="223"/>
      <c r="O11" s="227" t="s">
        <v>128</v>
      </c>
      <c r="Q11" s="7"/>
    </row>
    <row r="12" spans="1:17" ht="195.6" customHeight="1" x14ac:dyDescent="0.25">
      <c r="A12" s="219"/>
      <c r="B12" s="219"/>
      <c r="C12" s="26" t="s">
        <v>67</v>
      </c>
      <c r="D12" s="21" t="s">
        <v>32</v>
      </c>
      <c r="E12" s="13">
        <v>1</v>
      </c>
      <c r="F12" s="8" t="s">
        <v>109</v>
      </c>
      <c r="G12" s="8" t="s">
        <v>113</v>
      </c>
      <c r="H12" s="24">
        <v>44200</v>
      </c>
      <c r="I12" s="24">
        <v>44377</v>
      </c>
      <c r="J12" s="226"/>
      <c r="K12" s="41">
        <v>1</v>
      </c>
      <c r="L12" s="221"/>
      <c r="M12" s="44" t="s">
        <v>130</v>
      </c>
      <c r="N12" s="224"/>
      <c r="O12" s="228"/>
      <c r="Q12" s="7"/>
    </row>
    <row r="13" spans="1:17" ht="263.25" customHeight="1" x14ac:dyDescent="0.25">
      <c r="A13" s="219"/>
      <c r="B13" s="219"/>
      <c r="C13" s="26" t="s">
        <v>68</v>
      </c>
      <c r="D13" s="21" t="s">
        <v>38</v>
      </c>
      <c r="E13" s="13">
        <v>1</v>
      </c>
      <c r="F13" s="8" t="s">
        <v>53</v>
      </c>
      <c r="G13" s="8" t="s">
        <v>37</v>
      </c>
      <c r="H13" s="24">
        <v>44200</v>
      </c>
      <c r="I13" s="24">
        <v>44377</v>
      </c>
      <c r="J13" s="21" t="s">
        <v>129</v>
      </c>
      <c r="K13" s="41">
        <v>1</v>
      </c>
      <c r="L13" s="222"/>
      <c r="M13" s="44" t="s">
        <v>130</v>
      </c>
      <c r="N13" s="46"/>
      <c r="O13" s="229"/>
      <c r="Q13" s="7"/>
    </row>
    <row r="14" spans="1:17" x14ac:dyDescent="0.25">
      <c r="A14" s="209" t="s">
        <v>121</v>
      </c>
      <c r="B14" s="209"/>
      <c r="C14" s="209"/>
      <c r="D14" s="209"/>
      <c r="E14" s="209"/>
      <c r="F14" s="209"/>
      <c r="G14" s="209"/>
      <c r="H14" s="209"/>
      <c r="I14" s="209"/>
      <c r="J14" s="209"/>
      <c r="K14" s="209"/>
      <c r="L14" s="209"/>
      <c r="M14" s="209"/>
      <c r="N14" s="209"/>
      <c r="O14" s="209"/>
    </row>
    <row r="15" spans="1:17" x14ac:dyDescent="0.25">
      <c r="A15" s="201" t="s">
        <v>286</v>
      </c>
      <c r="B15" s="201"/>
      <c r="C15" s="201"/>
      <c r="D15" s="201"/>
      <c r="E15" s="201"/>
      <c r="F15" s="201"/>
      <c r="G15" s="201"/>
      <c r="H15" s="201"/>
      <c r="I15" s="201"/>
      <c r="J15" s="201"/>
      <c r="K15" s="201"/>
      <c r="L15" s="201"/>
      <c r="M15" s="201"/>
      <c r="N15" s="201"/>
      <c r="O15" s="201"/>
    </row>
    <row r="16" spans="1:17" x14ac:dyDescent="0.25">
      <c r="A16" s="218" t="s">
        <v>288</v>
      </c>
      <c r="B16" s="218"/>
      <c r="C16" s="218"/>
      <c r="D16" s="218"/>
      <c r="E16" s="218"/>
      <c r="F16" s="218"/>
      <c r="G16" s="218"/>
      <c r="H16" s="218"/>
      <c r="I16" s="218"/>
      <c r="J16" s="218"/>
      <c r="K16" s="218"/>
      <c r="L16" s="218"/>
      <c r="M16" s="218"/>
      <c r="N16" s="218"/>
      <c r="O16" s="218"/>
    </row>
  </sheetData>
  <mergeCells count="31">
    <mergeCell ref="A14:O14"/>
    <mergeCell ref="A15:O15"/>
    <mergeCell ref="A16:O16"/>
    <mergeCell ref="A7:A13"/>
    <mergeCell ref="B8:B9"/>
    <mergeCell ref="B11:B13"/>
    <mergeCell ref="L11:L13"/>
    <mergeCell ref="N11:N12"/>
    <mergeCell ref="J11:J12"/>
    <mergeCell ref="O11:O13"/>
    <mergeCell ref="K5:K6"/>
    <mergeCell ref="L5:L6"/>
    <mergeCell ref="M5:M6"/>
    <mergeCell ref="N5:N6"/>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 ref="G5:G6"/>
    <mergeCell ref="H5:I5"/>
  </mergeCells>
  <printOptions horizontalCentered="1"/>
  <pageMargins left="0.23622047244094491" right="0.23622047244094491" top="0.74803149606299213" bottom="0.74803149606299213" header="0.31496062992125984" footer="0.31496062992125984"/>
  <pageSetup scale="75" fitToHeight="0"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H11" zoomScale="85" zoomScaleNormal="85" zoomScaleSheetLayoutView="100" workbookViewId="0">
      <selection activeCell="L8" sqref="L8"/>
    </sheetView>
  </sheetViews>
  <sheetFormatPr baseColWidth="10" defaultColWidth="11.42578125" defaultRowHeight="14.25" x14ac:dyDescent="0.2"/>
  <cols>
    <col min="1" max="1" width="18.28515625" style="1" customWidth="1"/>
    <col min="2" max="2" width="16.5703125" style="1" customWidth="1"/>
    <col min="3" max="3" width="5.85546875" style="1" customWidth="1"/>
    <col min="4" max="4" width="24.7109375" style="1" customWidth="1"/>
    <col min="5" max="5" width="15.7109375" style="1" bestFit="1" customWidth="1"/>
    <col min="6" max="6" width="24.140625" style="1" customWidth="1"/>
    <col min="7" max="7" width="25" style="1" customWidth="1"/>
    <col min="8" max="8" width="12.42578125" style="1" customWidth="1"/>
    <col min="9" max="9" width="13" style="1" customWidth="1"/>
    <col min="10" max="10" width="60.7109375" style="1" customWidth="1"/>
    <col min="11" max="11" width="23.85546875" style="1" customWidth="1"/>
    <col min="12" max="12" width="93.42578125" style="1" customWidth="1"/>
    <col min="13" max="13" width="21.7109375" style="1" customWidth="1"/>
    <col min="14" max="14" width="32.42578125" style="1" customWidth="1"/>
    <col min="15" max="15" width="38" style="1" customWidth="1"/>
    <col min="16" max="16384" width="11.42578125" style="1"/>
  </cols>
  <sheetData>
    <row r="1" spans="1:18" ht="29.25" customHeight="1" x14ac:dyDescent="0.2">
      <c r="A1" s="230"/>
      <c r="B1" s="215" t="s">
        <v>97</v>
      </c>
      <c r="C1" s="215"/>
      <c r="D1" s="215"/>
      <c r="E1" s="215"/>
      <c r="F1" s="215"/>
      <c r="G1" s="215"/>
      <c r="H1" s="215"/>
      <c r="I1" s="215"/>
      <c r="J1" s="215"/>
      <c r="K1" s="215"/>
      <c r="L1" s="166" t="s">
        <v>21</v>
      </c>
      <c r="M1" s="166"/>
      <c r="N1" s="166"/>
      <c r="O1" s="166"/>
    </row>
    <row r="2" spans="1:18" ht="40.5" customHeight="1" x14ac:dyDescent="0.2">
      <c r="A2" s="230"/>
      <c r="B2" s="215"/>
      <c r="C2" s="215"/>
      <c r="D2" s="215"/>
      <c r="E2" s="215"/>
      <c r="F2" s="215"/>
      <c r="G2" s="215"/>
      <c r="H2" s="215"/>
      <c r="I2" s="215"/>
      <c r="J2" s="215"/>
      <c r="K2" s="215"/>
      <c r="L2" s="166" t="s">
        <v>120</v>
      </c>
      <c r="M2" s="166"/>
      <c r="N2" s="166"/>
      <c r="O2" s="166"/>
    </row>
    <row r="3" spans="1:18" ht="15" customHeight="1" x14ac:dyDescent="0.2">
      <c r="A3" s="230"/>
      <c r="B3" s="215"/>
      <c r="C3" s="215"/>
      <c r="D3" s="215"/>
      <c r="E3" s="215"/>
      <c r="F3" s="215"/>
      <c r="G3" s="215"/>
      <c r="H3" s="215"/>
      <c r="I3" s="215"/>
      <c r="J3" s="215"/>
      <c r="K3" s="215"/>
      <c r="L3" s="166" t="s">
        <v>19</v>
      </c>
      <c r="M3" s="166"/>
      <c r="N3" s="166"/>
      <c r="O3" s="166"/>
    </row>
    <row r="4" spans="1:18" s="3" customFormat="1" ht="27" customHeight="1" x14ac:dyDescent="0.2">
      <c r="A4" s="205" t="s">
        <v>3</v>
      </c>
      <c r="B4" s="205" t="s">
        <v>4</v>
      </c>
      <c r="C4" s="211" t="s">
        <v>0</v>
      </c>
      <c r="D4" s="211"/>
      <c r="E4" s="211"/>
      <c r="F4" s="211"/>
      <c r="G4" s="211"/>
      <c r="H4" s="211"/>
      <c r="I4" s="211"/>
      <c r="J4" s="213" t="s">
        <v>1</v>
      </c>
      <c r="K4" s="213"/>
      <c r="L4" s="204" t="s">
        <v>2</v>
      </c>
      <c r="M4" s="204"/>
      <c r="N4" s="204"/>
      <c r="O4" s="204"/>
    </row>
    <row r="5" spans="1:18" s="3" customFormat="1" ht="35.25" customHeight="1" x14ac:dyDescent="0.2">
      <c r="A5" s="206"/>
      <c r="B5" s="205"/>
      <c r="C5" s="211" t="s">
        <v>5</v>
      </c>
      <c r="D5" s="211"/>
      <c r="E5" s="211" t="s">
        <v>6</v>
      </c>
      <c r="F5" s="211" t="s">
        <v>7</v>
      </c>
      <c r="G5" s="211" t="s">
        <v>8</v>
      </c>
      <c r="H5" s="211" t="s">
        <v>9</v>
      </c>
      <c r="I5" s="211"/>
      <c r="J5" s="213" t="s">
        <v>12</v>
      </c>
      <c r="K5" s="213" t="s">
        <v>13</v>
      </c>
      <c r="L5" s="204" t="s">
        <v>14</v>
      </c>
      <c r="M5" s="204" t="s">
        <v>22</v>
      </c>
      <c r="N5" s="204" t="s">
        <v>15</v>
      </c>
      <c r="O5" s="204" t="s">
        <v>16</v>
      </c>
    </row>
    <row r="6" spans="1:18" s="3" customFormat="1" ht="39" customHeight="1" x14ac:dyDescent="0.2">
      <c r="A6" s="206"/>
      <c r="B6" s="205"/>
      <c r="C6" s="25" t="s">
        <v>24</v>
      </c>
      <c r="D6" s="25" t="s">
        <v>25</v>
      </c>
      <c r="E6" s="211"/>
      <c r="F6" s="211"/>
      <c r="G6" s="211"/>
      <c r="H6" s="27" t="s">
        <v>39</v>
      </c>
      <c r="I6" s="27" t="s">
        <v>40</v>
      </c>
      <c r="J6" s="213"/>
      <c r="K6" s="213"/>
      <c r="L6" s="204"/>
      <c r="M6" s="204"/>
      <c r="N6" s="204"/>
      <c r="O6" s="204"/>
    </row>
    <row r="7" spans="1:18" s="3" customFormat="1" ht="345" customHeight="1" x14ac:dyDescent="0.2">
      <c r="A7" s="210" t="s">
        <v>52</v>
      </c>
      <c r="B7" s="219" t="s">
        <v>49</v>
      </c>
      <c r="C7" s="26" t="s">
        <v>69</v>
      </c>
      <c r="D7" s="8" t="s">
        <v>83</v>
      </c>
      <c r="E7" s="13">
        <v>1</v>
      </c>
      <c r="F7" s="8" t="s">
        <v>84</v>
      </c>
      <c r="G7" s="8" t="s">
        <v>85</v>
      </c>
      <c r="H7" s="24">
        <v>44200</v>
      </c>
      <c r="I7" s="24">
        <v>44561</v>
      </c>
      <c r="J7" s="39" t="s">
        <v>351</v>
      </c>
      <c r="K7" s="40">
        <v>0</v>
      </c>
      <c r="L7" s="124" t="s">
        <v>342</v>
      </c>
      <c r="M7" s="15" t="s">
        <v>126</v>
      </c>
      <c r="N7" s="11"/>
      <c r="O7" s="15" t="s">
        <v>128</v>
      </c>
      <c r="P7" s="6"/>
      <c r="Q7" s="6"/>
      <c r="R7" s="6"/>
    </row>
    <row r="8" spans="1:18" s="3" customFormat="1" ht="356.25" customHeight="1" x14ac:dyDescent="0.2">
      <c r="A8" s="210"/>
      <c r="B8" s="219"/>
      <c r="C8" s="26" t="s">
        <v>70</v>
      </c>
      <c r="D8" s="8" t="s">
        <v>86</v>
      </c>
      <c r="E8" s="13">
        <v>1</v>
      </c>
      <c r="F8" s="8" t="s">
        <v>87</v>
      </c>
      <c r="G8" s="8" t="s">
        <v>85</v>
      </c>
      <c r="H8" s="24">
        <v>44200</v>
      </c>
      <c r="I8" s="24">
        <v>44561</v>
      </c>
      <c r="J8" s="39" t="s">
        <v>343</v>
      </c>
      <c r="K8" s="40">
        <v>0</v>
      </c>
      <c r="L8" s="125" t="s">
        <v>344</v>
      </c>
      <c r="M8" s="15" t="s">
        <v>126</v>
      </c>
      <c r="N8" s="11"/>
      <c r="O8" s="15" t="s">
        <v>128</v>
      </c>
      <c r="P8" s="6"/>
      <c r="Q8" s="6"/>
      <c r="R8" s="6"/>
    </row>
    <row r="9" spans="1:18" s="3" customFormat="1" ht="330" customHeight="1" x14ac:dyDescent="0.2">
      <c r="A9" s="210"/>
      <c r="B9" s="231"/>
      <c r="C9" s="26" t="s">
        <v>71</v>
      </c>
      <c r="D9" s="8" t="s">
        <v>102</v>
      </c>
      <c r="E9" s="13">
        <v>1</v>
      </c>
      <c r="F9" s="8" t="s">
        <v>34</v>
      </c>
      <c r="G9" s="8" t="s">
        <v>91</v>
      </c>
      <c r="H9" s="22">
        <v>44200</v>
      </c>
      <c r="I9" s="22">
        <v>44561</v>
      </c>
      <c r="J9" s="115" t="s">
        <v>345</v>
      </c>
      <c r="K9" s="103" t="s">
        <v>295</v>
      </c>
      <c r="L9" s="126" t="s">
        <v>346</v>
      </c>
      <c r="M9" s="15" t="s">
        <v>126</v>
      </c>
      <c r="N9" s="10"/>
      <c r="O9" s="15" t="s">
        <v>128</v>
      </c>
      <c r="P9" s="6"/>
      <c r="Q9" s="6"/>
      <c r="R9" s="6"/>
    </row>
    <row r="10" spans="1:18" s="3" customFormat="1" ht="157.5" customHeight="1" x14ac:dyDescent="0.2">
      <c r="A10" s="210"/>
      <c r="B10" s="231"/>
      <c r="C10" s="26" t="s">
        <v>88</v>
      </c>
      <c r="D10" s="8" t="s">
        <v>35</v>
      </c>
      <c r="E10" s="13">
        <v>1</v>
      </c>
      <c r="F10" s="8" t="s">
        <v>55</v>
      </c>
      <c r="G10" s="8" t="s">
        <v>92</v>
      </c>
      <c r="H10" s="22">
        <v>44200</v>
      </c>
      <c r="I10" s="22">
        <v>44561</v>
      </c>
      <c r="J10" s="115" t="s">
        <v>322</v>
      </c>
      <c r="K10" s="38" t="s">
        <v>122</v>
      </c>
      <c r="L10" s="109" t="s">
        <v>347</v>
      </c>
      <c r="M10" s="15" t="s">
        <v>126</v>
      </c>
      <c r="N10" s="10"/>
      <c r="O10" s="15" t="s">
        <v>128</v>
      </c>
      <c r="P10" s="6"/>
      <c r="Q10" s="6"/>
      <c r="R10" s="6"/>
    </row>
    <row r="11" spans="1:18" s="3" customFormat="1" ht="102.75" customHeight="1" x14ac:dyDescent="0.2">
      <c r="A11" s="210"/>
      <c r="B11" s="24" t="s">
        <v>50</v>
      </c>
      <c r="C11" s="26" t="s">
        <v>72</v>
      </c>
      <c r="D11" s="8" t="s">
        <v>76</v>
      </c>
      <c r="E11" s="13">
        <v>0.95</v>
      </c>
      <c r="F11" s="8" t="s">
        <v>77</v>
      </c>
      <c r="G11" s="8" t="s">
        <v>36</v>
      </c>
      <c r="H11" s="24">
        <v>44200</v>
      </c>
      <c r="I11" s="24">
        <v>44561</v>
      </c>
      <c r="J11" s="115" t="s">
        <v>321</v>
      </c>
      <c r="K11" s="38" t="s">
        <v>123</v>
      </c>
      <c r="L11" s="127" t="s">
        <v>139</v>
      </c>
      <c r="M11" s="15" t="s">
        <v>126</v>
      </c>
      <c r="N11" s="10"/>
      <c r="O11" s="15" t="s">
        <v>128</v>
      </c>
      <c r="P11" s="6"/>
      <c r="Q11" s="6"/>
      <c r="R11" s="6"/>
    </row>
    <row r="12" spans="1:18" s="3" customFormat="1" ht="208.5" customHeight="1" x14ac:dyDescent="0.2">
      <c r="A12" s="210"/>
      <c r="B12" s="23" t="s">
        <v>45</v>
      </c>
      <c r="C12" s="26" t="s">
        <v>73</v>
      </c>
      <c r="D12" s="8" t="s">
        <v>104</v>
      </c>
      <c r="E12" s="13">
        <v>1</v>
      </c>
      <c r="F12" s="8" t="s">
        <v>110</v>
      </c>
      <c r="G12" s="8" t="s">
        <v>56</v>
      </c>
      <c r="H12" s="24">
        <v>44200</v>
      </c>
      <c r="I12" s="24">
        <v>44561</v>
      </c>
      <c r="J12" s="115" t="s">
        <v>348</v>
      </c>
      <c r="K12" s="53" t="s">
        <v>140</v>
      </c>
      <c r="L12" s="123" t="s">
        <v>349</v>
      </c>
      <c r="M12" s="15" t="s">
        <v>126</v>
      </c>
      <c r="N12" s="10"/>
      <c r="O12" s="15" t="s">
        <v>128</v>
      </c>
      <c r="P12" s="6"/>
      <c r="Q12" s="6"/>
      <c r="R12" s="6"/>
    </row>
    <row r="13" spans="1:18" s="3" customFormat="1" ht="228.75" customHeight="1" x14ac:dyDescent="0.2">
      <c r="A13" s="219"/>
      <c r="B13" s="23" t="s">
        <v>46</v>
      </c>
      <c r="C13" s="26" t="s">
        <v>74</v>
      </c>
      <c r="D13" s="8" t="s">
        <v>89</v>
      </c>
      <c r="E13" s="13">
        <v>1</v>
      </c>
      <c r="F13" s="8" t="s">
        <v>119</v>
      </c>
      <c r="G13" s="8" t="s">
        <v>81</v>
      </c>
      <c r="H13" s="24">
        <v>44200</v>
      </c>
      <c r="I13" s="24">
        <v>44561</v>
      </c>
      <c r="J13" s="39" t="s">
        <v>133</v>
      </c>
      <c r="K13" s="40">
        <v>0.75</v>
      </c>
      <c r="L13" s="123" t="s">
        <v>350</v>
      </c>
      <c r="M13" s="15" t="s">
        <v>126</v>
      </c>
      <c r="N13" s="11"/>
      <c r="O13" s="15" t="s">
        <v>128</v>
      </c>
      <c r="P13" s="6"/>
      <c r="Q13" s="6"/>
      <c r="R13" s="6"/>
    </row>
    <row r="14" spans="1:18" x14ac:dyDescent="0.2">
      <c r="A14" s="209" t="s">
        <v>121</v>
      </c>
      <c r="B14" s="209"/>
      <c r="C14" s="209"/>
      <c r="D14" s="209"/>
      <c r="E14" s="209"/>
      <c r="F14" s="209"/>
      <c r="G14" s="209"/>
      <c r="H14" s="209"/>
      <c r="I14" s="209"/>
      <c r="J14" s="209"/>
      <c r="K14" s="209"/>
      <c r="L14" s="209"/>
      <c r="M14" s="209"/>
      <c r="N14" s="209"/>
      <c r="O14" s="209"/>
    </row>
    <row r="15" spans="1:18" x14ac:dyDescent="0.2">
      <c r="A15" s="201" t="s">
        <v>286</v>
      </c>
      <c r="B15" s="201"/>
      <c r="C15" s="201"/>
      <c r="D15" s="201"/>
      <c r="E15" s="201"/>
      <c r="F15" s="201"/>
      <c r="G15" s="201"/>
      <c r="H15" s="201"/>
      <c r="I15" s="201"/>
      <c r="J15" s="201"/>
      <c r="K15" s="201"/>
      <c r="L15" s="201"/>
      <c r="M15" s="201"/>
      <c r="N15" s="201"/>
      <c r="O15" s="201"/>
    </row>
    <row r="16" spans="1:18" x14ac:dyDescent="0.2">
      <c r="A16" s="232" t="s">
        <v>287</v>
      </c>
      <c r="B16" s="232"/>
      <c r="C16" s="232"/>
      <c r="D16" s="232"/>
      <c r="E16" s="232"/>
      <c r="F16" s="232"/>
      <c r="G16" s="232"/>
      <c r="H16" s="232"/>
      <c r="I16" s="232"/>
      <c r="J16" s="232"/>
      <c r="K16" s="232"/>
      <c r="L16" s="232"/>
      <c r="M16" s="232"/>
      <c r="N16" s="232"/>
      <c r="O16" s="232"/>
    </row>
  </sheetData>
  <mergeCells count="26">
    <mergeCell ref="B7:B10"/>
    <mergeCell ref="A14:O14"/>
    <mergeCell ref="A15:O15"/>
    <mergeCell ref="A16:O16"/>
    <mergeCell ref="J5:J6"/>
    <mergeCell ref="K5:K6"/>
    <mergeCell ref="L5:L6"/>
    <mergeCell ref="M5:M6"/>
    <mergeCell ref="N5:N6"/>
    <mergeCell ref="O5:O6"/>
    <mergeCell ref="A7:A13"/>
    <mergeCell ref="C5:D5"/>
    <mergeCell ref="E5:E6"/>
    <mergeCell ref="F5:F6"/>
    <mergeCell ref="G5:G6"/>
    <mergeCell ref="H5:I5"/>
    <mergeCell ref="A1:A3"/>
    <mergeCell ref="B1:K3"/>
    <mergeCell ref="L1:O1"/>
    <mergeCell ref="L2:O2"/>
    <mergeCell ref="L3:O3"/>
    <mergeCell ref="A4:A6"/>
    <mergeCell ref="B4:B6"/>
    <mergeCell ref="C4:I4"/>
    <mergeCell ref="J4:K4"/>
    <mergeCell ref="L4:O4"/>
  </mergeCells>
  <printOptions horizontalCentered="1"/>
  <pageMargins left="0.23622047244094491" right="0.23622047244094491" top="0.74803149606299213" bottom="0.74803149606299213" header="0.31496062992125984" footer="0.31496062992125984"/>
  <pageSetup scale="70" orientation="landscape" r:id="rId1"/>
  <headerFooter>
    <oddFooter>&amp;F&amp;RPágina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opLeftCell="E6" zoomScale="85" zoomScaleNormal="85" zoomScaleSheetLayoutView="98" workbookViewId="0">
      <selection activeCell="L7" sqref="L7:L8"/>
    </sheetView>
  </sheetViews>
  <sheetFormatPr baseColWidth="10" defaultColWidth="11.42578125" defaultRowHeight="14.25" x14ac:dyDescent="0.2"/>
  <cols>
    <col min="1" max="1" width="13.5703125" style="1" customWidth="1"/>
    <col min="2" max="2" width="8.5703125" style="1" customWidth="1"/>
    <col min="3" max="3" width="4.85546875" style="1" customWidth="1"/>
    <col min="4" max="4" width="22" style="1" customWidth="1"/>
    <col min="5" max="5" width="15.7109375" style="1" bestFit="1" customWidth="1"/>
    <col min="6" max="6" width="29.5703125" style="1" customWidth="1"/>
    <col min="7" max="7" width="12.5703125" style="1" customWidth="1"/>
    <col min="8" max="8" width="12.7109375" style="1" customWidth="1"/>
    <col min="9" max="9" width="13" style="1" customWidth="1"/>
    <col min="10" max="10" width="32.42578125" style="1" customWidth="1"/>
    <col min="11" max="11" width="25.7109375" style="1" customWidth="1"/>
    <col min="12" max="12" width="138.28515625" style="1" customWidth="1"/>
    <col min="13" max="13" width="22" style="1" customWidth="1"/>
    <col min="14" max="14" width="26.42578125" style="1" customWidth="1"/>
    <col min="15" max="15" width="35.85546875" style="1" customWidth="1"/>
    <col min="16" max="16384" width="11.42578125" style="1"/>
  </cols>
  <sheetData>
    <row r="1" spans="1:23" ht="33.75" customHeight="1" x14ac:dyDescent="0.2">
      <c r="A1" s="214"/>
      <c r="B1" s="215" t="s">
        <v>98</v>
      </c>
      <c r="C1" s="215"/>
      <c r="D1" s="215"/>
      <c r="E1" s="215"/>
      <c r="F1" s="215"/>
      <c r="G1" s="215"/>
      <c r="H1" s="215"/>
      <c r="I1" s="215"/>
      <c r="J1" s="215"/>
      <c r="K1" s="215"/>
      <c r="L1" s="166" t="s">
        <v>21</v>
      </c>
      <c r="M1" s="166"/>
      <c r="N1" s="166"/>
      <c r="O1" s="166"/>
      <c r="P1" s="3"/>
      <c r="Q1" s="3"/>
      <c r="R1" s="3"/>
      <c r="S1" s="3"/>
    </row>
    <row r="2" spans="1:23" ht="27.75" customHeight="1" x14ac:dyDescent="0.2">
      <c r="A2" s="214"/>
      <c r="B2" s="215"/>
      <c r="C2" s="215"/>
      <c r="D2" s="215"/>
      <c r="E2" s="215"/>
      <c r="F2" s="215"/>
      <c r="G2" s="215"/>
      <c r="H2" s="215"/>
      <c r="I2" s="215"/>
      <c r="J2" s="215"/>
      <c r="K2" s="215"/>
      <c r="L2" s="166" t="s">
        <v>120</v>
      </c>
      <c r="M2" s="166"/>
      <c r="N2" s="166"/>
      <c r="O2" s="166"/>
      <c r="P2" s="3"/>
      <c r="Q2" s="3"/>
      <c r="R2" s="3"/>
      <c r="S2" s="3"/>
    </row>
    <row r="3" spans="1:23" ht="15" customHeight="1" x14ac:dyDescent="0.2">
      <c r="A3" s="214"/>
      <c r="B3" s="215"/>
      <c r="C3" s="215"/>
      <c r="D3" s="215"/>
      <c r="E3" s="215"/>
      <c r="F3" s="215"/>
      <c r="G3" s="215"/>
      <c r="H3" s="215"/>
      <c r="I3" s="215"/>
      <c r="J3" s="215"/>
      <c r="K3" s="215"/>
      <c r="L3" s="166" t="s">
        <v>20</v>
      </c>
      <c r="M3" s="166"/>
      <c r="N3" s="166"/>
      <c r="O3" s="166"/>
      <c r="P3" s="3"/>
      <c r="Q3" s="3"/>
      <c r="R3" s="3"/>
      <c r="S3" s="3"/>
    </row>
    <row r="4" spans="1:23" s="3" customFormat="1" ht="30" customHeight="1" x14ac:dyDescent="0.2">
      <c r="A4" s="205" t="s">
        <v>3</v>
      </c>
      <c r="B4" s="205" t="s">
        <v>4</v>
      </c>
      <c r="C4" s="211" t="s">
        <v>0</v>
      </c>
      <c r="D4" s="211"/>
      <c r="E4" s="211"/>
      <c r="F4" s="211"/>
      <c r="G4" s="211"/>
      <c r="H4" s="211"/>
      <c r="I4" s="211"/>
      <c r="J4" s="213" t="s">
        <v>1</v>
      </c>
      <c r="K4" s="213"/>
      <c r="L4" s="204" t="s">
        <v>2</v>
      </c>
      <c r="M4" s="204"/>
      <c r="N4" s="204"/>
      <c r="O4" s="204"/>
    </row>
    <row r="5" spans="1:23" s="3" customFormat="1" ht="25.5" customHeight="1" x14ac:dyDescent="0.2">
      <c r="A5" s="206"/>
      <c r="B5" s="206"/>
      <c r="C5" s="211" t="s">
        <v>23</v>
      </c>
      <c r="D5" s="211"/>
      <c r="E5" s="211" t="s">
        <v>6</v>
      </c>
      <c r="F5" s="211" t="s">
        <v>7</v>
      </c>
      <c r="G5" s="211" t="s">
        <v>8</v>
      </c>
      <c r="H5" s="211" t="s">
        <v>9</v>
      </c>
      <c r="I5" s="211"/>
      <c r="J5" s="213" t="s">
        <v>12</v>
      </c>
      <c r="K5" s="213" t="s">
        <v>13</v>
      </c>
      <c r="L5" s="204" t="s">
        <v>14</v>
      </c>
      <c r="M5" s="204" t="s">
        <v>22</v>
      </c>
      <c r="N5" s="204" t="s">
        <v>15</v>
      </c>
      <c r="O5" s="204" t="s">
        <v>16</v>
      </c>
    </row>
    <row r="6" spans="1:23" s="3" customFormat="1" ht="51" x14ac:dyDescent="0.2">
      <c r="A6" s="206"/>
      <c r="B6" s="206"/>
      <c r="C6" s="25" t="s">
        <v>24</v>
      </c>
      <c r="D6" s="25" t="s">
        <v>25</v>
      </c>
      <c r="E6" s="211"/>
      <c r="F6" s="211"/>
      <c r="G6" s="212"/>
      <c r="H6" s="25" t="s">
        <v>10</v>
      </c>
      <c r="I6" s="25" t="s">
        <v>11</v>
      </c>
      <c r="J6" s="213"/>
      <c r="K6" s="213"/>
      <c r="L6" s="204"/>
      <c r="M6" s="204"/>
      <c r="N6" s="204"/>
      <c r="O6" s="204"/>
    </row>
    <row r="7" spans="1:23" s="3" customFormat="1" ht="409.5" customHeight="1" x14ac:dyDescent="0.2">
      <c r="A7" s="227" t="s">
        <v>51</v>
      </c>
      <c r="B7" s="227"/>
      <c r="C7" s="227" t="s">
        <v>75</v>
      </c>
      <c r="D7" s="227" t="s">
        <v>114</v>
      </c>
      <c r="E7" s="233">
        <v>1</v>
      </c>
      <c r="F7" s="227" t="s">
        <v>353</v>
      </c>
      <c r="G7" s="235" t="s">
        <v>115</v>
      </c>
      <c r="H7" s="235">
        <v>44256</v>
      </c>
      <c r="I7" s="235">
        <v>44560</v>
      </c>
      <c r="J7" s="227" t="s">
        <v>324</v>
      </c>
      <c r="K7" s="237">
        <v>0.53</v>
      </c>
      <c r="L7" s="239" t="s">
        <v>352</v>
      </c>
      <c r="M7" s="241" t="s">
        <v>126</v>
      </c>
      <c r="N7" s="243"/>
      <c r="O7" s="241" t="s">
        <v>128</v>
      </c>
    </row>
    <row r="8" spans="1:23" s="3" customFormat="1" ht="66" customHeight="1" x14ac:dyDescent="0.2">
      <c r="A8" s="229"/>
      <c r="B8" s="229"/>
      <c r="C8" s="229"/>
      <c r="D8" s="229"/>
      <c r="E8" s="234"/>
      <c r="F8" s="229"/>
      <c r="G8" s="236"/>
      <c r="H8" s="236"/>
      <c r="I8" s="236"/>
      <c r="J8" s="229"/>
      <c r="K8" s="238"/>
      <c r="L8" s="240"/>
      <c r="M8" s="242"/>
      <c r="N8" s="242"/>
      <c r="O8" s="242"/>
    </row>
    <row r="9" spans="1:23" s="3" customFormat="1" ht="12.75" x14ac:dyDescent="0.2">
      <c r="A9" s="209" t="s">
        <v>121</v>
      </c>
      <c r="B9" s="209"/>
      <c r="C9" s="209"/>
      <c r="D9" s="209"/>
      <c r="E9" s="209"/>
      <c r="F9" s="209"/>
      <c r="G9" s="209"/>
      <c r="H9" s="209"/>
      <c r="I9" s="209"/>
      <c r="J9" s="209"/>
      <c r="K9" s="209"/>
      <c r="L9" s="209"/>
      <c r="M9" s="209"/>
      <c r="N9" s="209"/>
      <c r="O9" s="209"/>
      <c r="P9" s="6"/>
      <c r="Q9" s="6"/>
      <c r="R9" s="6"/>
      <c r="S9" s="6"/>
      <c r="T9" s="6"/>
      <c r="U9" s="6"/>
      <c r="V9" s="6"/>
      <c r="W9" s="6"/>
    </row>
    <row r="10" spans="1:23" s="3" customFormat="1" ht="12.75" x14ac:dyDescent="0.2">
      <c r="A10" s="201" t="s">
        <v>286</v>
      </c>
      <c r="B10" s="201"/>
      <c r="C10" s="201"/>
      <c r="D10" s="201"/>
      <c r="E10" s="201"/>
      <c r="F10" s="201"/>
      <c r="G10" s="201"/>
      <c r="H10" s="201"/>
      <c r="I10" s="201"/>
      <c r="J10" s="201"/>
      <c r="K10" s="201"/>
      <c r="L10" s="201"/>
      <c r="M10" s="201"/>
      <c r="N10" s="201"/>
      <c r="O10" s="201"/>
      <c r="P10" s="6"/>
      <c r="Q10" s="6"/>
      <c r="R10" s="6"/>
      <c r="S10" s="6"/>
      <c r="T10" s="6"/>
      <c r="U10" s="6"/>
      <c r="V10" s="6"/>
      <c r="W10" s="6"/>
    </row>
    <row r="11" spans="1:23" s="3" customFormat="1" ht="12.75" x14ac:dyDescent="0.2">
      <c r="A11" s="201" t="s">
        <v>287</v>
      </c>
      <c r="B11" s="201"/>
      <c r="C11" s="201"/>
      <c r="D11" s="201"/>
      <c r="E11" s="201"/>
      <c r="F11" s="201"/>
      <c r="G11" s="201"/>
      <c r="H11" s="201"/>
      <c r="I11" s="201"/>
      <c r="J11" s="201"/>
      <c r="K11" s="201"/>
      <c r="L11" s="201"/>
      <c r="M11" s="201"/>
      <c r="N11" s="201"/>
      <c r="O11" s="201"/>
      <c r="P11" s="6"/>
      <c r="Q11" s="6"/>
      <c r="R11" s="6"/>
      <c r="S11" s="6"/>
      <c r="T11" s="6"/>
      <c r="U11" s="6"/>
      <c r="V11" s="6"/>
      <c r="W11" s="6"/>
    </row>
  </sheetData>
  <mergeCells count="39">
    <mergeCell ref="K7:K8"/>
    <mergeCell ref="L7:L8"/>
    <mergeCell ref="M7:M8"/>
    <mergeCell ref="N7:N8"/>
    <mergeCell ref="O7:O8"/>
    <mergeCell ref="F7:F8"/>
    <mergeCell ref="G7:G8"/>
    <mergeCell ref="H7:H8"/>
    <mergeCell ref="I7:I8"/>
    <mergeCell ref="J7:J8"/>
    <mergeCell ref="A7:A8"/>
    <mergeCell ref="B7:B8"/>
    <mergeCell ref="C7:C8"/>
    <mergeCell ref="D7:D8"/>
    <mergeCell ref="E7:E8"/>
    <mergeCell ref="A9:O9"/>
    <mergeCell ref="A10:O10"/>
    <mergeCell ref="A11:O11"/>
    <mergeCell ref="K5:K6"/>
    <mergeCell ref="L5:L6"/>
    <mergeCell ref="M5:M6"/>
    <mergeCell ref="N5:N6"/>
    <mergeCell ref="O5:O6"/>
    <mergeCell ref="C5:D5"/>
    <mergeCell ref="E5:E6"/>
    <mergeCell ref="F5:F6"/>
    <mergeCell ref="G5:G6"/>
    <mergeCell ref="H5:I5"/>
    <mergeCell ref="J5:J6"/>
    <mergeCell ref="A4:A6"/>
    <mergeCell ref="B4:B6"/>
    <mergeCell ref="C4:I4"/>
    <mergeCell ref="J4:K4"/>
    <mergeCell ref="L4:O4"/>
    <mergeCell ref="A1:A3"/>
    <mergeCell ref="B1:K3"/>
    <mergeCell ref="L1:O1"/>
    <mergeCell ref="L2:O2"/>
    <mergeCell ref="L3:O3"/>
  </mergeCells>
  <pageMargins left="0.23622047244094491" right="0.23622047244094491" top="0.74803149606299213" bottom="0.74803149606299213" header="0.31496062992125984" footer="0.31496062992125984"/>
  <pageSetup scale="75" orientation="landscape" r:id="rId1"/>
  <headerFooter>
    <oddFooter>&amp;Z&amp;F&amp;RPágina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1. Riesgos Corrupción</vt:lpstr>
      <vt:lpstr>Comp. 3 Rendicion de Cuentas</vt:lpstr>
      <vt:lpstr>Comp. 4 Mecanismos Xa Aten Ciud</vt:lpstr>
      <vt:lpstr> Comp. 5 TranspyAcceso Informac</vt:lpstr>
      <vt:lpstr>Comp. 6 Iniciativas Adicionales</vt:lpstr>
      <vt:lpstr>'1. Riesgos Corrupción'!Área_de_impresión</vt:lpstr>
      <vt:lpstr>' Comp. 5 TranspyAcceso Informac'!Títulos_a_imprimir</vt:lpstr>
      <vt:lpstr>'Comp. 3 Rendicion de Cuentas'!Títulos_a_imprimir</vt:lpstr>
      <vt:lpstr>'Comp. 4 Mecanismos Xa Aten Ciud'!Títulos_a_imprimir</vt:lpstr>
      <vt:lpstr>'Comp. 6 Iniciativas Adicionales'!Títulos_a_imprimir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Yesid Cotrino Garcia</cp:lastModifiedBy>
  <cp:lastPrinted>2020-11-11T23:23:11Z</cp:lastPrinted>
  <dcterms:created xsi:type="dcterms:W3CDTF">2016-07-21T13:11:08Z</dcterms:created>
  <dcterms:modified xsi:type="dcterms:W3CDTF">2021-09-14T20:06:12Z</dcterms:modified>
</cp:coreProperties>
</file>